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E:\1-THANH PHO CAN THO\1-THANH PHO\1-Hoso-DCQH 2016-2020\ghidia-congbo\"/>
    </mc:Choice>
  </mc:AlternateContent>
  <xr:revisionPtr revIDLastSave="0" documentId="10_ncr:8100000_{57DFFADF-6328-4FE7-B001-2358E11105A4}" xr6:coauthVersionLast="33" xr6:coauthVersionMax="33" xr10:uidLastSave="{00000000-0000-0000-0000-000000000000}"/>
  <bookViews>
    <workbookView xWindow="0" yWindow="0" windowWidth="28800" windowHeight="12210" tabRatio="867" xr2:uid="{00000000-000D-0000-FFFF-FFFF00000000}"/>
  </bookViews>
  <sheets>
    <sheet name="Danh muc bieu" sheetId="21" r:id="rId1"/>
    <sheet name="BIEU 01-CT" sheetId="177" r:id="rId2"/>
    <sheet name="BIEU 02-CT" sheetId="178" r:id="rId3"/>
    <sheet name="BIEU 03-CT" sheetId="179" r:id="rId4"/>
    <sheet name="BIEU 04-CT" sheetId="180" r:id="rId5"/>
    <sheet name="BIEU 05-CT" sheetId="181" r:id="rId6"/>
    <sheet name="BIEU 06-CT" sheetId="182" r:id="rId7"/>
    <sheet name="BIEU 07-CT" sheetId="175" r:id="rId8"/>
    <sheet name="BIEU 08-CT" sheetId="183" r:id="rId9"/>
    <sheet name="BIEU 09-CT" sheetId="184" r:id="rId10"/>
    <sheet name="BIEU 10-CT" sheetId="185" r:id="rId11"/>
    <sheet name="BIEU 11-CT" sheetId="186" r:id="rId12"/>
    <sheet name="BIEU 12-CT" sheetId="187" r:id="rId13"/>
    <sheet name="BIEU 13-CT" sheetId="206" r:id="rId14"/>
    <sheet name="BIEU 14-CT" sheetId="188" r:id="rId15"/>
    <sheet name="BIEU 15-CT" sheetId="189" r:id="rId16"/>
    <sheet name="BIEU 16-CT" sheetId="190" r:id="rId17"/>
  </sheets>
  <definedNames>
    <definedName name="_xlnm._FilterDatabase" localSheetId="13" hidden="1">'BIEU 13-CT'!$A$6:$H$683</definedName>
    <definedName name="_xlnm.Print_Titles" localSheetId="1">'BIEU 01-CT'!$4:$6</definedName>
    <definedName name="_xlnm.Print_Titles" localSheetId="2">'BIEU 02-CT'!$4:$7</definedName>
    <definedName name="_xlnm.Print_Titles" localSheetId="3">'BIEU 03-CT'!$4:$6</definedName>
    <definedName name="_xlnm.Print_Titles" localSheetId="4">'BIEU 04-CT'!$4:$6</definedName>
    <definedName name="_xlnm.Print_Titles" localSheetId="7">'BIEU 07-CT'!$4:$5</definedName>
    <definedName name="_xlnm.Print_Titles" localSheetId="8">'BIEU 08-CT'!$4:$6</definedName>
    <definedName name="_xlnm.Print_Titles" localSheetId="13">'BIEU 13-CT'!$3:$5</definedName>
    <definedName name="_xlnm.Print_Titles" localSheetId="14">'BIEU 14-CT'!$3:$4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51" i="190" l="1"/>
  <c r="D19" i="185"/>
  <c r="I76" i="179" l="1"/>
  <c r="I66" i="179" l="1"/>
  <c r="D651" i="206" l="1"/>
  <c r="E651" i="206"/>
  <c r="C653" i="206"/>
  <c r="C654" i="206"/>
  <c r="C655" i="206"/>
  <c r="C656" i="206"/>
  <c r="C657" i="206"/>
  <c r="C658" i="206"/>
  <c r="C659" i="206"/>
  <c r="C660" i="206"/>
  <c r="C652" i="206"/>
  <c r="C651" i="206" l="1"/>
  <c r="O58" i="188" l="1"/>
  <c r="F8" i="187"/>
  <c r="I57" i="179"/>
  <c r="I58" i="179"/>
  <c r="I59" i="179"/>
  <c r="I61" i="180"/>
  <c r="G57" i="180"/>
  <c r="I57" i="180"/>
  <c r="I63" i="180"/>
  <c r="I62" i="180"/>
  <c r="G63" i="180"/>
  <c r="G62" i="180"/>
  <c r="G61" i="180"/>
  <c r="E63" i="180"/>
  <c r="E62" i="180"/>
  <c r="E61" i="180"/>
  <c r="E57" i="180"/>
  <c r="BB56" i="190" l="1"/>
  <c r="M60" i="188" l="1"/>
  <c r="M58" i="188"/>
  <c r="M54" i="188"/>
  <c r="E559" i="206"/>
  <c r="C559" i="206"/>
  <c r="E362" i="206"/>
  <c r="E353" i="206" s="1"/>
  <c r="D362" i="206"/>
  <c r="D353" i="206" s="1"/>
  <c r="C152" i="206"/>
  <c r="D136" i="206"/>
  <c r="D135" i="206" s="1"/>
  <c r="E135" i="206"/>
  <c r="E125" i="206"/>
  <c r="D125" i="206"/>
  <c r="C125" i="206"/>
  <c r="E115" i="206"/>
  <c r="D115" i="206"/>
  <c r="C115" i="206"/>
  <c r="E44" i="206"/>
  <c r="E17" i="206" s="1"/>
  <c r="D44" i="206"/>
  <c r="D17" i="206" s="1"/>
  <c r="C44" i="206"/>
  <c r="C17" i="206"/>
  <c r="E114" i="206" l="1"/>
  <c r="E82" i="206" s="1"/>
  <c r="C136" i="206"/>
  <c r="C135" i="206" s="1"/>
  <c r="C114" i="206" s="1"/>
  <c r="C362" i="206"/>
  <c r="D114" i="206"/>
  <c r="D82" i="206" s="1"/>
  <c r="C353" i="206"/>
  <c r="C82" i="206" l="1"/>
  <c r="G63" i="178"/>
  <c r="D50" i="184" l="1"/>
  <c r="D48" i="182"/>
  <c r="D29" i="182"/>
  <c r="I65" i="179"/>
  <c r="F60" i="183" l="1"/>
  <c r="E60" i="183" s="1"/>
  <c r="H60" i="179"/>
  <c r="M56" i="188" l="1"/>
  <c r="M33" i="188"/>
  <c r="M34" i="188"/>
  <c r="M35" i="188"/>
  <c r="M36" i="188"/>
  <c r="M37" i="188"/>
  <c r="M38" i="188"/>
  <c r="M39" i="188"/>
  <c r="M40" i="188"/>
  <c r="M41" i="188"/>
  <c r="M42" i="188"/>
  <c r="M32" i="188"/>
  <c r="Q58" i="188"/>
  <c r="M57" i="188"/>
  <c r="Q56" i="188" l="1"/>
  <c r="M59" i="188"/>
  <c r="M55" i="188"/>
  <c r="Q54" i="188"/>
  <c r="Q55" i="188"/>
  <c r="Q59" i="188"/>
  <c r="Q60" i="188"/>
  <c r="Q57" i="188"/>
  <c r="AW60" i="189"/>
  <c r="AA60" i="189"/>
  <c r="K60" i="189"/>
  <c r="K61" i="189" s="1"/>
  <c r="F60" i="189"/>
  <c r="E60" i="189" s="1"/>
  <c r="BG58" i="189"/>
  <c r="BD58" i="189" s="1"/>
  <c r="BG57" i="189"/>
  <c r="BC57" i="189" s="1"/>
  <c r="BG56" i="189"/>
  <c r="BB56" i="189" s="1"/>
  <c r="BG55" i="189"/>
  <c r="BA55" i="189" s="1"/>
  <c r="BG53" i="189"/>
  <c r="AY53" i="189" s="1"/>
  <c r="BG52" i="189"/>
  <c r="AX52" i="189" s="1"/>
  <c r="BG49" i="189"/>
  <c r="AU49" i="189" s="1"/>
  <c r="BG46" i="189"/>
  <c r="AR46" i="189" s="1"/>
  <c r="BG45" i="189"/>
  <c r="AQ45" i="189" s="1"/>
  <c r="BG43" i="189"/>
  <c r="AO43" i="189" s="1"/>
  <c r="BG42" i="189"/>
  <c r="AN42" i="189" s="1"/>
  <c r="BG40" i="189"/>
  <c r="AL40" i="189" s="1"/>
  <c r="BG39" i="189"/>
  <c r="AK39" i="189" s="1"/>
  <c r="BG38" i="189"/>
  <c r="AJ38" i="189" s="1"/>
  <c r="BG37" i="189"/>
  <c r="AI37" i="189" s="1"/>
  <c r="BG34" i="189"/>
  <c r="AF34" i="189" s="1"/>
  <c r="BG33" i="189"/>
  <c r="AE33" i="189" s="1"/>
  <c r="BG31" i="189"/>
  <c r="AC31" i="189" s="1"/>
  <c r="BG30" i="189"/>
  <c r="AB30" i="189" s="1"/>
  <c r="BG28" i="189"/>
  <c r="Z28" i="189" s="1"/>
  <c r="BG27" i="189"/>
  <c r="Y27" i="189" s="1"/>
  <c r="BG26" i="189"/>
  <c r="X26" i="189" s="1"/>
  <c r="BG25" i="189"/>
  <c r="W25" i="189" s="1"/>
  <c r="BG22" i="189"/>
  <c r="T22" i="189" s="1"/>
  <c r="X61" i="189"/>
  <c r="P61" i="189"/>
  <c r="L61" i="189"/>
  <c r="N61" i="189"/>
  <c r="J61" i="189"/>
  <c r="BE61" i="189"/>
  <c r="BA61" i="189"/>
  <c r="AS61" i="189"/>
  <c r="AO61" i="189"/>
  <c r="BH43" i="189" s="1"/>
  <c r="BI43" i="189" s="1"/>
  <c r="AK61" i="189"/>
  <c r="AG61" i="189"/>
  <c r="Y61" i="189"/>
  <c r="BH27" i="189" s="1"/>
  <c r="BI27" i="189" s="1"/>
  <c r="U61" i="189"/>
  <c r="O61" i="189"/>
  <c r="BD61" i="189"/>
  <c r="BC61" i="189"/>
  <c r="BB61" i="189"/>
  <c r="AZ61" i="189"/>
  <c r="AY61" i="189"/>
  <c r="AV61" i="189"/>
  <c r="AU61" i="189"/>
  <c r="AT61" i="189"/>
  <c r="AR61" i="189"/>
  <c r="BH46" i="189" s="1"/>
  <c r="BI46" i="189" s="1"/>
  <c r="AQ61" i="189"/>
  <c r="BH45" i="189" s="1"/>
  <c r="BI45" i="189" s="1"/>
  <c r="AP61" i="189"/>
  <c r="AN61" i="189"/>
  <c r="BH42" i="189" s="1"/>
  <c r="BI42" i="189" s="1"/>
  <c r="AM61" i="189"/>
  <c r="AL61" i="189"/>
  <c r="AJ61" i="189"/>
  <c r="BH38" i="189" s="1"/>
  <c r="BI38" i="189" s="1"/>
  <c r="AI61" i="189"/>
  <c r="BH37" i="189" s="1"/>
  <c r="BI37" i="189" s="1"/>
  <c r="AH61" i="189"/>
  <c r="AF61" i="189"/>
  <c r="AE61" i="189"/>
  <c r="AD61" i="189"/>
  <c r="AB61" i="189"/>
  <c r="Z61" i="189"/>
  <c r="W61" i="189"/>
  <c r="V61" i="189"/>
  <c r="S61" i="189"/>
  <c r="BH55" i="189" l="1"/>
  <c r="BI55" i="189" s="1"/>
  <c r="R60" i="189"/>
  <c r="BH28" i="189"/>
  <c r="BI28" i="189" s="1"/>
  <c r="BH34" i="189"/>
  <c r="BI34" i="189" s="1"/>
  <c r="BH40" i="189"/>
  <c r="BI40" i="189" s="1"/>
  <c r="BH39" i="189"/>
  <c r="BI39" i="189" s="1"/>
  <c r="BH33" i="189"/>
  <c r="BI33" i="189" s="1"/>
  <c r="BH25" i="189"/>
  <c r="BI25" i="189" s="1"/>
  <c r="BH49" i="189"/>
  <c r="BI49" i="189" s="1"/>
  <c r="BH56" i="189"/>
  <c r="BI56" i="189" s="1"/>
  <c r="BH57" i="189"/>
  <c r="BI57" i="189" s="1"/>
  <c r="BH26" i="189"/>
  <c r="BI26" i="189" s="1"/>
  <c r="BH30" i="189"/>
  <c r="BI30" i="189" s="1"/>
  <c r="BH53" i="189"/>
  <c r="BI53" i="189" s="1"/>
  <c r="BH58" i="189"/>
  <c r="BI58" i="189" s="1"/>
  <c r="BG9" i="189"/>
  <c r="G9" i="189" s="1"/>
  <c r="BG8" i="189"/>
  <c r="F8" i="189" s="1"/>
  <c r="AC61" i="189"/>
  <c r="BH31" i="189" s="1"/>
  <c r="BI31" i="189" s="1"/>
  <c r="BG10" i="189"/>
  <c r="H10" i="189" s="1"/>
  <c r="BG11" i="189"/>
  <c r="I11" i="189" s="1"/>
  <c r="W62" i="189"/>
  <c r="X62" i="189"/>
  <c r="Y62" i="189"/>
  <c r="Z62" i="189"/>
  <c r="AE62" i="189"/>
  <c r="AF62" i="189"/>
  <c r="BG13" i="189"/>
  <c r="BG19" i="189"/>
  <c r="Q19" i="189" s="1"/>
  <c r="BG21" i="189"/>
  <c r="BG24" i="189"/>
  <c r="AI62" i="189"/>
  <c r="AO62" i="189"/>
  <c r="BG15" i="189"/>
  <c r="M15" i="189" s="1"/>
  <c r="BG16" i="189"/>
  <c r="N16" i="189" s="1"/>
  <c r="BG17" i="189"/>
  <c r="O17" i="189" s="1"/>
  <c r="I61" i="189"/>
  <c r="M61" i="189"/>
  <c r="Q61" i="189"/>
  <c r="BG23" i="189"/>
  <c r="AB62" i="189"/>
  <c r="AJ62" i="189"/>
  <c r="AK62" i="189"/>
  <c r="AN62" i="189"/>
  <c r="AW61" i="189"/>
  <c r="BH51" i="189" s="1"/>
  <c r="BI51" i="189" s="1"/>
  <c r="H61" i="189"/>
  <c r="BG12" i="189"/>
  <c r="BG32" i="189"/>
  <c r="AL62" i="189"/>
  <c r="AQ62" i="189"/>
  <c r="AU62" i="189"/>
  <c r="BA62" i="189"/>
  <c r="BD62" i="189"/>
  <c r="BG35" i="189"/>
  <c r="BG41" i="189"/>
  <c r="AR62" i="189"/>
  <c r="BG50" i="189"/>
  <c r="BG54" i="189"/>
  <c r="BG51" i="189"/>
  <c r="AW51" i="189" s="1"/>
  <c r="AY62" i="189"/>
  <c r="BC62" i="189"/>
  <c r="BG59" i="189"/>
  <c r="BG36" i="189"/>
  <c r="AH36" i="189" s="1"/>
  <c r="BG44" i="189"/>
  <c r="BG47" i="189"/>
  <c r="BG48" i="189"/>
  <c r="BB62" i="189"/>
  <c r="BH15" i="189" l="1"/>
  <c r="BI15" i="189" s="1"/>
  <c r="AZ54" i="189"/>
  <c r="AZ62" i="189" s="1"/>
  <c r="AS47" i="189"/>
  <c r="AS62" i="189" s="1"/>
  <c r="AV50" i="189"/>
  <c r="AV62" i="189" s="1"/>
  <c r="AT48" i="189"/>
  <c r="AT62" i="189" s="1"/>
  <c r="BE59" i="189"/>
  <c r="BE62" i="189" s="1"/>
  <c r="AP44" i="189"/>
  <c r="AP62" i="189" s="1"/>
  <c r="AD32" i="189"/>
  <c r="AD62" i="189" s="1"/>
  <c r="U23" i="189"/>
  <c r="U62" i="189" s="1"/>
  <c r="K13" i="189"/>
  <c r="K62" i="189" s="1"/>
  <c r="AG35" i="189"/>
  <c r="AG62" i="189" s="1"/>
  <c r="S21" i="189"/>
  <c r="S62" i="189" s="1"/>
  <c r="AM41" i="189"/>
  <c r="AM62" i="189" s="1"/>
  <c r="J12" i="189"/>
  <c r="J62" i="189" s="1"/>
  <c r="V24" i="189"/>
  <c r="V62" i="189" s="1"/>
  <c r="BH21" i="189"/>
  <c r="BI21" i="189" s="1"/>
  <c r="I62" i="189"/>
  <c r="AW62" i="189"/>
  <c r="BH32" i="189"/>
  <c r="BI32" i="189" s="1"/>
  <c r="BH19" i="189"/>
  <c r="BI19" i="189" s="1"/>
  <c r="H62" i="189"/>
  <c r="BH11" i="189"/>
  <c r="BI11" i="189" s="1"/>
  <c r="AH62" i="189"/>
  <c r="BH36" i="189"/>
  <c r="BI36" i="189" s="1"/>
  <c r="O62" i="189"/>
  <c r="BH17" i="189"/>
  <c r="BI17" i="189" s="1"/>
  <c r="N62" i="189"/>
  <c r="BH16" i="189"/>
  <c r="BI16" i="189" s="1"/>
  <c r="BG14" i="189"/>
  <c r="L14" i="189" s="1"/>
  <c r="BG29" i="189"/>
  <c r="BH10" i="189"/>
  <c r="BI10" i="189" s="1"/>
  <c r="AC62" i="189"/>
  <c r="BH44" i="189"/>
  <c r="BI44" i="189" s="1"/>
  <c r="BG18" i="189"/>
  <c r="P18" i="189" s="1"/>
  <c r="BH48" i="189"/>
  <c r="BI48" i="189" s="1"/>
  <c r="AA61" i="189"/>
  <c r="T61" i="189"/>
  <c r="BH59" i="189"/>
  <c r="BI59" i="189" s="1"/>
  <c r="BH50" i="189"/>
  <c r="BI50" i="189" s="1"/>
  <c r="BH24" i="189"/>
  <c r="BI24" i="189" s="1"/>
  <c r="BH12" i="189"/>
  <c r="BI12" i="189" s="1"/>
  <c r="BH47" i="189"/>
  <c r="BI47" i="189" s="1"/>
  <c r="M62" i="189"/>
  <c r="BH54" i="189"/>
  <c r="BI54" i="189" s="1"/>
  <c r="BH41" i="189"/>
  <c r="BI41" i="189" s="1"/>
  <c r="Q62" i="189"/>
  <c r="AX61" i="189"/>
  <c r="BH13" i="189"/>
  <c r="BI13" i="189" s="1"/>
  <c r="BH23" i="189"/>
  <c r="BI23" i="189" s="1"/>
  <c r="BH35" i="189"/>
  <c r="BI35" i="189" s="1"/>
  <c r="AA29" i="189" l="1"/>
  <c r="AA62" i="189" s="1"/>
  <c r="BH52" i="189"/>
  <c r="BI52" i="189" s="1"/>
  <c r="AX62" i="189"/>
  <c r="R61" i="189"/>
  <c r="BG7" i="189"/>
  <c r="E7" i="189" s="1"/>
  <c r="P62" i="189"/>
  <c r="BH18" i="189"/>
  <c r="BI18" i="189" s="1"/>
  <c r="G61" i="189"/>
  <c r="BH22" i="189"/>
  <c r="BI22" i="189" s="1"/>
  <c r="T62" i="189"/>
  <c r="BH29" i="189"/>
  <c r="BI29" i="189" s="1"/>
  <c r="L62" i="189"/>
  <c r="BH14" i="189"/>
  <c r="BI14" i="189" s="1"/>
  <c r="BH9" i="189" l="1"/>
  <c r="BI9" i="189" s="1"/>
  <c r="G62" i="189"/>
  <c r="F61" i="189"/>
  <c r="E61" i="189" l="1"/>
  <c r="BG20" i="189"/>
  <c r="R20" i="189" s="1"/>
  <c r="BH8" i="189"/>
  <c r="BI8" i="189" s="1"/>
  <c r="F62" i="189"/>
  <c r="R62" i="189" l="1"/>
  <c r="BH20" i="189"/>
  <c r="BI20" i="189" s="1"/>
  <c r="BH7" i="189"/>
  <c r="BI7" i="189" s="1"/>
  <c r="E62" i="189"/>
  <c r="BI6" i="189" l="1"/>
  <c r="E9" i="181"/>
  <c r="F55" i="177" l="1"/>
  <c r="G55" i="177"/>
  <c r="H55" i="177"/>
  <c r="I55" i="177"/>
  <c r="J55" i="177"/>
  <c r="K55" i="177"/>
  <c r="L55" i="177"/>
  <c r="M55" i="177"/>
  <c r="N55" i="177"/>
  <c r="H30" i="188" l="1"/>
  <c r="H20" i="188" s="1"/>
  <c r="F30" i="188"/>
  <c r="F20" i="188" s="1"/>
  <c r="P8" i="188"/>
  <c r="L8" i="188"/>
  <c r="H8" i="188"/>
  <c r="H6" i="188" s="1"/>
  <c r="F8" i="188"/>
  <c r="F6" i="188" s="1"/>
  <c r="F67" i="183"/>
  <c r="F66" i="183"/>
  <c r="F64" i="183"/>
  <c r="E32" i="182"/>
  <c r="E10" i="182"/>
  <c r="E8" i="182" s="1"/>
  <c r="E21" i="181"/>
  <c r="E7" i="181"/>
  <c r="I74" i="179"/>
  <c r="H74" i="179" s="1"/>
  <c r="I72" i="179"/>
  <c r="D68" i="179"/>
  <c r="I67" i="179"/>
  <c r="H67" i="179" s="1"/>
  <c r="I64" i="179"/>
  <c r="H64" i="179" s="1"/>
  <c r="D64" i="179"/>
  <c r="D62" i="179"/>
  <c r="D61" i="179"/>
  <c r="D60" i="179"/>
  <c r="D59" i="179"/>
  <c r="D58" i="179"/>
  <c r="D57" i="179"/>
  <c r="D56" i="179"/>
  <c r="D54" i="179"/>
  <c r="D53" i="179"/>
  <c r="D52" i="179"/>
  <c r="D51" i="179"/>
  <c r="D50" i="179"/>
  <c r="D49" i="179"/>
  <c r="D48" i="179"/>
  <c r="D47" i="179"/>
  <c r="D46" i="179"/>
  <c r="D45" i="179"/>
  <c r="D44" i="179"/>
  <c r="D43" i="179"/>
  <c r="D42" i="179"/>
  <c r="D41" i="179"/>
  <c r="D40" i="179"/>
  <c r="D39" i="179"/>
  <c r="D38" i="179"/>
  <c r="D37" i="179"/>
  <c r="D36" i="179"/>
  <c r="D35" i="179"/>
  <c r="D34" i="179"/>
  <c r="D31" i="179"/>
  <c r="D30" i="179"/>
  <c r="D29" i="179"/>
  <c r="D28" i="179"/>
  <c r="D27" i="179"/>
  <c r="D26" i="179"/>
  <c r="D25" i="179"/>
  <c r="D24" i="179"/>
  <c r="D21" i="179"/>
  <c r="D20" i="179"/>
  <c r="D19" i="179"/>
  <c r="D18" i="179"/>
  <c r="D17" i="179"/>
  <c r="D16" i="179"/>
  <c r="D15" i="179"/>
  <c r="D14" i="179"/>
  <c r="D13" i="179"/>
  <c r="D12" i="179"/>
  <c r="D11" i="179"/>
  <c r="G10" i="179"/>
  <c r="D54" i="177"/>
  <c r="D66" i="177"/>
  <c r="D65" i="177"/>
  <c r="D64" i="177"/>
  <c r="D63" i="177"/>
  <c r="D62" i="177"/>
  <c r="D61" i="177"/>
  <c r="D59" i="177"/>
  <c r="D58" i="177"/>
  <c r="D57" i="177"/>
  <c r="D56" i="177"/>
  <c r="D53" i="177"/>
  <c r="D52" i="177"/>
  <c r="D51" i="177"/>
  <c r="D50" i="177"/>
  <c r="D49" i="177"/>
  <c r="D48" i="177"/>
  <c r="D47" i="177"/>
  <c r="D46" i="177"/>
  <c r="D45" i="177"/>
  <c r="D44" i="177"/>
  <c r="D43" i="177"/>
  <c r="D42" i="177"/>
  <c r="D41" i="177"/>
  <c r="D40" i="177"/>
  <c r="D39" i="177"/>
  <c r="D38" i="177"/>
  <c r="D37" i="177"/>
  <c r="D36" i="177"/>
  <c r="D35" i="177"/>
  <c r="D34" i="177"/>
  <c r="N32" i="177"/>
  <c r="M32" i="177"/>
  <c r="M22" i="177" s="1"/>
  <c r="L32" i="177"/>
  <c r="K32" i="177"/>
  <c r="K22" i="177" s="1"/>
  <c r="J32" i="177"/>
  <c r="I32" i="177"/>
  <c r="I22" i="177" s="1"/>
  <c r="H32" i="177"/>
  <c r="G32" i="177"/>
  <c r="G22" i="177" s="1"/>
  <c r="F32" i="177"/>
  <c r="D31" i="177"/>
  <c r="D30" i="177"/>
  <c r="D29" i="177"/>
  <c r="D28" i="177"/>
  <c r="D27" i="177"/>
  <c r="D26" i="177"/>
  <c r="D25" i="177"/>
  <c r="D24" i="177"/>
  <c r="D21" i="177"/>
  <c r="D20" i="177"/>
  <c r="D19" i="177"/>
  <c r="D18" i="177"/>
  <c r="D17" i="177"/>
  <c r="D16" i="177"/>
  <c r="D15" i="177"/>
  <c r="D14" i="177"/>
  <c r="D13" i="177"/>
  <c r="D12" i="177"/>
  <c r="D11" i="177"/>
  <c r="N10" i="177"/>
  <c r="N8" i="177" s="1"/>
  <c r="M10" i="177"/>
  <c r="M8" i="177" s="1"/>
  <c r="L10" i="177"/>
  <c r="L8" i="177" s="1"/>
  <c r="K10" i="177"/>
  <c r="K8" i="177" s="1"/>
  <c r="K7" i="177" s="1"/>
  <c r="J10" i="177"/>
  <c r="J8" i="177" s="1"/>
  <c r="I10" i="177"/>
  <c r="I8" i="177" s="1"/>
  <c r="H10" i="177"/>
  <c r="H8" i="177" s="1"/>
  <c r="G10" i="177"/>
  <c r="G8" i="177" s="1"/>
  <c r="G7" i="177" s="1"/>
  <c r="F10" i="177"/>
  <c r="D55" i="177" l="1"/>
  <c r="E61" i="177" s="1"/>
  <c r="E62" i="177"/>
  <c r="E66" i="183"/>
  <c r="E64" i="183"/>
  <c r="P20" i="188"/>
  <c r="Q23" i="188" s="1"/>
  <c r="D20" i="188"/>
  <c r="J22" i="177"/>
  <c r="J7" i="177" s="1"/>
  <c r="N22" i="177"/>
  <c r="N7" i="177" s="1"/>
  <c r="E22" i="182"/>
  <c r="F5" i="188"/>
  <c r="L20" i="188"/>
  <c r="H5" i="188"/>
  <c r="L6" i="188"/>
  <c r="P6" i="188"/>
  <c r="Q13" i="188" s="1"/>
  <c r="E67" i="183"/>
  <c r="D33" i="180"/>
  <c r="D11" i="180"/>
  <c r="H76" i="179"/>
  <c r="H66" i="179"/>
  <c r="H22" i="177"/>
  <c r="H7" i="177" s="1"/>
  <c r="L22" i="177"/>
  <c r="L7" i="177" s="1"/>
  <c r="F22" i="177"/>
  <c r="D32" i="177"/>
  <c r="E36" i="177" s="1"/>
  <c r="D10" i="177"/>
  <c r="M7" i="177"/>
  <c r="I7" i="177"/>
  <c r="F8" i="177"/>
  <c r="E38" i="180" l="1"/>
  <c r="E35" i="180"/>
  <c r="E56" i="177"/>
  <c r="E60" i="177"/>
  <c r="M23" i="188"/>
  <c r="M53" i="188"/>
  <c r="E34" i="177"/>
  <c r="D22" i="177"/>
  <c r="E52" i="177" s="1"/>
  <c r="BF54" i="190"/>
  <c r="AZ54" i="190" s="1"/>
  <c r="M49" i="188"/>
  <c r="M45" i="188"/>
  <c r="M24" i="188"/>
  <c r="M28" i="188"/>
  <c r="M52" i="188"/>
  <c r="M48" i="188"/>
  <c r="M44" i="188"/>
  <c r="M25" i="188"/>
  <c r="M29" i="188"/>
  <c r="M51" i="188"/>
  <c r="M47" i="188"/>
  <c r="M43" i="188"/>
  <c r="M30" i="188"/>
  <c r="M26" i="188"/>
  <c r="M22" i="188"/>
  <c r="M50" i="188"/>
  <c r="M46" i="188"/>
  <c r="M27" i="188"/>
  <c r="M15" i="188"/>
  <c r="M19" i="188"/>
  <c r="M13" i="188"/>
  <c r="M16" i="188"/>
  <c r="M10" i="188"/>
  <c r="M12" i="188"/>
  <c r="M11" i="188"/>
  <c r="M17" i="188"/>
  <c r="M9" i="188"/>
  <c r="M14" i="188"/>
  <c r="M18" i="188"/>
  <c r="M8" i="188"/>
  <c r="AB60" i="190"/>
  <c r="AC60" i="190"/>
  <c r="BF37" i="190"/>
  <c r="AI37" i="190" s="1"/>
  <c r="M60" i="190"/>
  <c r="Q53" i="188"/>
  <c r="L60" i="190"/>
  <c r="BA60" i="190"/>
  <c r="Q60" i="190"/>
  <c r="BF15" i="190"/>
  <c r="M15" i="190" s="1"/>
  <c r="BF27" i="190"/>
  <c r="Y27" i="190" s="1"/>
  <c r="J60" i="190"/>
  <c r="BF53" i="190"/>
  <c r="AY53" i="190" s="1"/>
  <c r="AD60" i="190"/>
  <c r="BF55" i="190"/>
  <c r="BF35" i="190"/>
  <c r="AG35" i="190" s="1"/>
  <c r="AG60" i="190"/>
  <c r="Q8" i="188"/>
  <c r="BF58" i="190"/>
  <c r="BF10" i="190"/>
  <c r="AK60" i="190"/>
  <c r="BF39" i="190"/>
  <c r="AK39" i="190" s="1"/>
  <c r="U60" i="190"/>
  <c r="BF32" i="190"/>
  <c r="AD32" i="190" s="1"/>
  <c r="BF56" i="190"/>
  <c r="BF46" i="190"/>
  <c r="AR46" i="190" s="1"/>
  <c r="BF45" i="190"/>
  <c r="AQ45" i="190" s="1"/>
  <c r="BF34" i="190"/>
  <c r="AF34" i="190" s="1"/>
  <c r="AU60" i="190"/>
  <c r="BF43" i="190"/>
  <c r="AO43" i="190" s="1"/>
  <c r="BD60" i="190"/>
  <c r="AE60" i="190"/>
  <c r="BF44" i="190"/>
  <c r="AP44" i="190" s="1"/>
  <c r="P60" i="190"/>
  <c r="BC60" i="190"/>
  <c r="AZ60" i="190"/>
  <c r="AY60" i="190"/>
  <c r="BF14" i="190"/>
  <c r="L14" i="190" s="1"/>
  <c r="AO60" i="190"/>
  <c r="I60" i="190"/>
  <c r="BF59" i="190"/>
  <c r="BE59" i="190" s="1"/>
  <c r="BF49" i="190"/>
  <c r="AU49" i="190" s="1"/>
  <c r="BF11" i="190"/>
  <c r="BF33" i="190"/>
  <c r="AE33" i="190" s="1"/>
  <c r="T60" i="190"/>
  <c r="BF16" i="190"/>
  <c r="N16" i="190" s="1"/>
  <c r="N60" i="190"/>
  <c r="BF31" i="190"/>
  <c r="AC31" i="190" s="1"/>
  <c r="BF40" i="190"/>
  <c r="AL40" i="190" s="1"/>
  <c r="BF47" i="190"/>
  <c r="BF23" i="190"/>
  <c r="U23" i="190" s="1"/>
  <c r="AP60" i="190"/>
  <c r="BF50" i="190"/>
  <c r="AV50" i="190" s="1"/>
  <c r="BF42" i="190"/>
  <c r="AF60" i="190"/>
  <c r="O60" i="190"/>
  <c r="H60" i="190"/>
  <c r="BF19" i="190"/>
  <c r="Q19" i="190" s="1"/>
  <c r="Z60" i="190"/>
  <c r="BF28" i="190"/>
  <c r="Z28" i="190" s="1"/>
  <c r="AS60" i="190"/>
  <c r="AL60" i="190"/>
  <c r="K60" i="190"/>
  <c r="BF25" i="190"/>
  <c r="W25" i="190" s="1"/>
  <c r="BF22" i="190"/>
  <c r="T22" i="190" s="1"/>
  <c r="Y60" i="190"/>
  <c r="AT60" i="190"/>
  <c r="BF17" i="190"/>
  <c r="O17" i="190" s="1"/>
  <c r="BF36" i="190"/>
  <c r="AH36" i="190" s="1"/>
  <c r="W60" i="190"/>
  <c r="X60" i="190"/>
  <c r="BF18" i="190"/>
  <c r="P18" i="190" s="1"/>
  <c r="BF52" i="190"/>
  <c r="AX52" i="190" s="1"/>
  <c r="BF12" i="190"/>
  <c r="J12" i="190" s="1"/>
  <c r="BE60" i="190"/>
  <c r="AI60" i="190"/>
  <c r="BF13" i="190"/>
  <c r="K13" i="190" s="1"/>
  <c r="AQ60" i="190"/>
  <c r="AM60" i="190"/>
  <c r="AV60" i="190"/>
  <c r="V60" i="190"/>
  <c r="BB60" i="190"/>
  <c r="AN60" i="190"/>
  <c r="BF48" i="190"/>
  <c r="AT48" i="190" s="1"/>
  <c r="BF21" i="190"/>
  <c r="S21" i="190" s="1"/>
  <c r="BF41" i="190"/>
  <c r="AM41" i="190" s="1"/>
  <c r="AR60" i="190"/>
  <c r="BF24" i="190"/>
  <c r="V24" i="190" s="1"/>
  <c r="BF57" i="190"/>
  <c r="AJ60" i="190"/>
  <c r="BF38" i="190"/>
  <c r="AJ38" i="190" s="1"/>
  <c r="AX60" i="190"/>
  <c r="BF30" i="190"/>
  <c r="AB30" i="190" s="1"/>
  <c r="BF26" i="190"/>
  <c r="X26" i="190" s="1"/>
  <c r="Q30" i="188"/>
  <c r="Q17" i="188"/>
  <c r="Q9" i="188"/>
  <c r="P5" i="188"/>
  <c r="Q20" i="188" s="1"/>
  <c r="Q15" i="188"/>
  <c r="Q11" i="188"/>
  <c r="Q16" i="188"/>
  <c r="Q12" i="188"/>
  <c r="Q19" i="188"/>
  <c r="Q18" i="188"/>
  <c r="Q14" i="188"/>
  <c r="Q10" i="188"/>
  <c r="L5" i="188"/>
  <c r="M61" i="188" s="1"/>
  <c r="Q49" i="188"/>
  <c r="Q45" i="188"/>
  <c r="Q41" i="188"/>
  <c r="Q37" i="188"/>
  <c r="Q33" i="188"/>
  <c r="Q29" i="188"/>
  <c r="Q25" i="188"/>
  <c r="Q51" i="188"/>
  <c r="Q47" i="188"/>
  <c r="Q35" i="188"/>
  <c r="Q27" i="188"/>
  <c r="Q48" i="188"/>
  <c r="Q40" i="188"/>
  <c r="Q50" i="188"/>
  <c r="Q46" i="188"/>
  <c r="Q42" i="188"/>
  <c r="Q38" i="188"/>
  <c r="Q34" i="188"/>
  <c r="Q26" i="188"/>
  <c r="Q22" i="188"/>
  <c r="Q43" i="188"/>
  <c r="Q39" i="188"/>
  <c r="Q52" i="188"/>
  <c r="Q44" i="188"/>
  <c r="Q36" i="188"/>
  <c r="Q32" i="188"/>
  <c r="Q28" i="188"/>
  <c r="Q24" i="188"/>
  <c r="E39" i="180"/>
  <c r="D23" i="180"/>
  <c r="E56" i="180" s="1"/>
  <c r="E41" i="180"/>
  <c r="E44" i="180"/>
  <c r="E36" i="180"/>
  <c r="E40" i="180"/>
  <c r="E43" i="180"/>
  <c r="E45" i="180"/>
  <c r="E37" i="180"/>
  <c r="E42" i="180"/>
  <c r="D9" i="180"/>
  <c r="E11" i="180" s="1"/>
  <c r="E39" i="177"/>
  <c r="E38" i="177"/>
  <c r="E35" i="177"/>
  <c r="E41" i="177"/>
  <c r="E37" i="177"/>
  <c r="E43" i="177"/>
  <c r="E42" i="177"/>
  <c r="E40" i="177"/>
  <c r="E44" i="177"/>
  <c r="F7" i="177"/>
  <c r="D7" i="177" s="1"/>
  <c r="E66" i="177" s="1"/>
  <c r="D8" i="177"/>
  <c r="BG58" i="190" l="1"/>
  <c r="BG47" i="190"/>
  <c r="M6" i="188"/>
  <c r="BG54" i="190"/>
  <c r="BG31" i="190"/>
  <c r="BF29" i="190"/>
  <c r="BG30" i="190"/>
  <c r="BG37" i="190"/>
  <c r="Q6" i="188"/>
  <c r="E11" i="177"/>
  <c r="E17" i="177"/>
  <c r="E20" i="177"/>
  <c r="E19" i="177"/>
  <c r="E21" i="177"/>
  <c r="E14" i="177"/>
  <c r="E16" i="177"/>
  <c r="E15" i="177"/>
  <c r="E18" i="177"/>
  <c r="E13" i="177"/>
  <c r="E12" i="177"/>
  <c r="E51" i="177"/>
  <c r="BG46" i="190"/>
  <c r="BG27" i="190"/>
  <c r="BG45" i="190"/>
  <c r="BG10" i="190"/>
  <c r="BG55" i="190"/>
  <c r="BG39" i="190"/>
  <c r="BG35" i="190"/>
  <c r="BG32" i="190"/>
  <c r="BG23" i="190"/>
  <c r="BG53" i="190"/>
  <c r="BG15" i="190"/>
  <c r="BG12" i="190"/>
  <c r="BG40" i="190"/>
  <c r="BG49" i="190"/>
  <c r="BG42" i="190"/>
  <c r="BG44" i="190"/>
  <c r="BG18" i="190"/>
  <c r="BG56" i="190"/>
  <c r="BH56" i="190" s="1"/>
  <c r="BG43" i="190"/>
  <c r="BG28" i="190"/>
  <c r="BF51" i="190"/>
  <c r="AW51" i="190" s="1"/>
  <c r="BG33" i="190"/>
  <c r="BG50" i="190"/>
  <c r="BG25" i="190"/>
  <c r="BG34" i="190"/>
  <c r="AW60" i="190"/>
  <c r="BG11" i="190"/>
  <c r="BG57" i="190"/>
  <c r="BG14" i="190"/>
  <c r="BG22" i="190"/>
  <c r="BG48" i="190"/>
  <c r="BG16" i="190"/>
  <c r="BG41" i="190"/>
  <c r="BG24" i="190"/>
  <c r="BG17" i="190"/>
  <c r="BG13" i="190"/>
  <c r="BG38" i="190"/>
  <c r="E29" i="177"/>
  <c r="E26" i="177"/>
  <c r="E22" i="177"/>
  <c r="E54" i="177"/>
  <c r="E30" i="177"/>
  <c r="E32" i="177"/>
  <c r="E25" i="177"/>
  <c r="BG59" i="190"/>
  <c r="E25" i="180"/>
  <c r="BG19" i="190"/>
  <c r="BG52" i="190"/>
  <c r="AX61" i="190"/>
  <c r="BG26" i="190"/>
  <c r="G60" i="190"/>
  <c r="S60" i="190"/>
  <c r="M20" i="188"/>
  <c r="E50" i="180"/>
  <c r="E47" i="180"/>
  <c r="E29" i="180"/>
  <c r="E52" i="180"/>
  <c r="E48" i="180"/>
  <c r="E33" i="180"/>
  <c r="E54" i="180"/>
  <c r="E59" i="180"/>
  <c r="E31" i="180"/>
  <c r="E55" i="180"/>
  <c r="E53" i="180"/>
  <c r="E26" i="180"/>
  <c r="E51" i="180"/>
  <c r="E58" i="180"/>
  <c r="E27" i="180"/>
  <c r="E49" i="180"/>
  <c r="E46" i="180"/>
  <c r="E32" i="180"/>
  <c r="E28" i="180"/>
  <c r="E30" i="180"/>
  <c r="E60" i="180"/>
  <c r="D8" i="180"/>
  <c r="E67" i="180" s="1"/>
  <c r="E19" i="180"/>
  <c r="E22" i="180"/>
  <c r="E15" i="180"/>
  <c r="E18" i="180"/>
  <c r="E21" i="180"/>
  <c r="E20" i="180"/>
  <c r="E14" i="180"/>
  <c r="E17" i="180"/>
  <c r="E16" i="180"/>
  <c r="E13" i="180"/>
  <c r="E12" i="180"/>
  <c r="E46" i="177"/>
  <c r="E28" i="177"/>
  <c r="E48" i="177"/>
  <c r="E57" i="177"/>
  <c r="E58" i="177"/>
  <c r="E31" i="177"/>
  <c r="E55" i="177"/>
  <c r="E45" i="177"/>
  <c r="E50" i="177"/>
  <c r="E49" i="177"/>
  <c r="E27" i="177"/>
  <c r="E24" i="177"/>
  <c r="E53" i="177"/>
  <c r="E47" i="177"/>
  <c r="E59" i="177"/>
  <c r="E8" i="177"/>
  <c r="E10" i="177"/>
  <c r="E63" i="177"/>
  <c r="E65" i="177"/>
  <c r="E64" i="177"/>
  <c r="M5" i="188" l="1"/>
  <c r="Q5" i="188"/>
  <c r="BG51" i="190"/>
  <c r="BG21" i="190"/>
  <c r="F60" i="190"/>
  <c r="E64" i="180"/>
  <c r="E23" i="180"/>
  <c r="E9" i="180"/>
  <c r="E7" i="177"/>
  <c r="E60" i="190" l="1"/>
  <c r="BF20" i="190"/>
  <c r="BF9" i="190" l="1"/>
  <c r="G9" i="190" s="1"/>
  <c r="BG9" i="190" l="1"/>
  <c r="BF8" i="190"/>
  <c r="BG8" i="190" l="1"/>
  <c r="AH60" i="190"/>
  <c r="BG36" i="190" s="1"/>
  <c r="AA60" i="190"/>
  <c r="BG29" i="190" l="1"/>
  <c r="R60" i="190" l="1"/>
  <c r="BG20" i="190" s="1"/>
  <c r="BF7" i="190"/>
  <c r="BG7" i="190" l="1"/>
  <c r="D32" i="179" l="1"/>
  <c r="D22" i="179" l="1"/>
  <c r="D10" i="179" l="1"/>
  <c r="D8" i="179" l="1"/>
  <c r="D7" i="179" l="1"/>
  <c r="O11" i="188" l="1"/>
  <c r="O10" i="188"/>
  <c r="O56" i="188" l="1"/>
  <c r="O38" i="188"/>
  <c r="K39" i="188"/>
  <c r="O59" i="188"/>
  <c r="O37" i="188"/>
  <c r="O32" i="188"/>
  <c r="K40" i="188"/>
  <c r="O54" i="188"/>
  <c r="N8" i="188"/>
  <c r="O34" i="188"/>
  <c r="J20" i="188" l="1"/>
  <c r="K46" i="188" s="1"/>
  <c r="K58" i="188"/>
  <c r="K38" i="188"/>
  <c r="O40" i="188"/>
  <c r="O42" i="188"/>
  <c r="O39" i="188"/>
  <c r="O36" i="188"/>
  <c r="O41" i="188"/>
  <c r="O60" i="188"/>
  <c r="O35" i="188"/>
  <c r="O57" i="188"/>
  <c r="O33" i="188"/>
  <c r="O55" i="188"/>
  <c r="K56" i="188"/>
  <c r="K59" i="188"/>
  <c r="K54" i="188"/>
  <c r="K57" i="188"/>
  <c r="K60" i="188"/>
  <c r="K55" i="188"/>
  <c r="K36" i="188"/>
  <c r="K34" i="188"/>
  <c r="K42" i="188"/>
  <c r="K35" i="188"/>
  <c r="K32" i="188"/>
  <c r="K33" i="188"/>
  <c r="K37" i="188"/>
  <c r="K41" i="188"/>
  <c r="N6" i="188"/>
  <c r="O13" i="188" s="1"/>
  <c r="K24" i="188" l="1"/>
  <c r="K51" i="188"/>
  <c r="K48" i="188"/>
  <c r="K49" i="188"/>
  <c r="K30" i="188"/>
  <c r="K45" i="188"/>
  <c r="K52" i="188"/>
  <c r="K53" i="188"/>
  <c r="K28" i="188"/>
  <c r="K43" i="188"/>
  <c r="K44" i="188"/>
  <c r="K50" i="188"/>
  <c r="K47" i="188"/>
  <c r="J8" i="188"/>
  <c r="O14" i="188"/>
  <c r="O18" i="188"/>
  <c r="O15" i="188"/>
  <c r="O9" i="188"/>
  <c r="O19" i="188"/>
  <c r="O16" i="188"/>
  <c r="O12" i="188"/>
  <c r="O17" i="188"/>
  <c r="O8" i="188"/>
  <c r="J6" i="188" l="1"/>
  <c r="K8" i="188" s="1"/>
  <c r="K12" i="188" l="1"/>
  <c r="K13" i="188"/>
  <c r="K17" i="188"/>
  <c r="K9" i="188"/>
  <c r="J5" i="188"/>
  <c r="K20" i="188" s="1"/>
  <c r="K6" i="188" l="1"/>
  <c r="D32" i="185"/>
  <c r="K22" i="187"/>
  <c r="M8" i="187"/>
  <c r="I8" i="187"/>
  <c r="E10" i="185"/>
  <c r="D46" i="185"/>
  <c r="D46" i="187"/>
  <c r="D29" i="187"/>
  <c r="D19" i="187"/>
  <c r="D11" i="187"/>
  <c r="F22" i="187"/>
  <c r="D35" i="185"/>
  <c r="L8" i="187"/>
  <c r="H8" i="187"/>
  <c r="D56" i="187"/>
  <c r="D48" i="187"/>
  <c r="D40" i="187"/>
  <c r="D31" i="187"/>
  <c r="D13" i="187"/>
  <c r="D39" i="185"/>
  <c r="D41" i="185"/>
  <c r="D51" i="187"/>
  <c r="D35" i="187"/>
  <c r="D26" i="187"/>
  <c r="D55" i="187"/>
  <c r="D47" i="187"/>
  <c r="D39" i="187"/>
  <c r="D30" i="187"/>
  <c r="D20" i="187"/>
  <c r="D12" i="187"/>
  <c r="J8" i="187"/>
  <c r="G8" i="187"/>
  <c r="D57" i="187"/>
  <c r="D49" i="187"/>
  <c r="D41" i="187"/>
  <c r="D33" i="187"/>
  <c r="E22" i="187"/>
  <c r="D24" i="187"/>
  <c r="D14" i="187"/>
  <c r="D44" i="185"/>
  <c r="D38" i="185"/>
  <c r="D54" i="187"/>
  <c r="D38" i="187"/>
  <c r="D58" i="187"/>
  <c r="D42" i="187"/>
  <c r="D25" i="187"/>
  <c r="D15" i="187"/>
  <c r="L22" i="187"/>
  <c r="J22" i="187"/>
  <c r="H22" i="187"/>
  <c r="D18" i="187"/>
  <c r="D33" i="185"/>
  <c r="D17" i="187"/>
  <c r="D21" i="187"/>
  <c r="D60" i="187"/>
  <c r="D52" i="187"/>
  <c r="D44" i="187"/>
  <c r="D36" i="187"/>
  <c r="D27" i="187"/>
  <c r="D43" i="185"/>
  <c r="D37" i="185"/>
  <c r="D34" i="185"/>
  <c r="D59" i="187"/>
  <c r="D43" i="187"/>
  <c r="D16" i="187"/>
  <c r="K8" i="187"/>
  <c r="D50" i="187"/>
  <c r="D34" i="187"/>
  <c r="M22" i="187"/>
  <c r="I22" i="187"/>
  <c r="G22" i="187"/>
  <c r="D31" i="185"/>
  <c r="D53" i="187"/>
  <c r="D45" i="187"/>
  <c r="D37" i="187"/>
  <c r="D28" i="187"/>
  <c r="D45" i="185"/>
  <c r="D40" i="185"/>
  <c r="F10" i="185" l="1"/>
  <c r="F8" i="185" s="1"/>
  <c r="L10" i="185"/>
  <c r="L8" i="185" s="1"/>
  <c r="D50" i="185"/>
  <c r="J10" i="185"/>
  <c r="J8" i="185" s="1"/>
  <c r="H22" i="185"/>
  <c r="K10" i="185"/>
  <c r="K8" i="185" s="1"/>
  <c r="M10" i="185"/>
  <c r="M8" i="185" s="1"/>
  <c r="H10" i="185"/>
  <c r="H8" i="185" s="1"/>
  <c r="D29" i="185"/>
  <c r="D49" i="185"/>
  <c r="D12" i="185"/>
  <c r="D22" i="187"/>
  <c r="D24" i="186"/>
  <c r="E8" i="185"/>
  <c r="D10" i="187"/>
  <c r="E8" i="187"/>
  <c r="D8" i="187" s="1"/>
  <c r="D26" i="185"/>
  <c r="I22" i="185"/>
  <c r="D42" i="185"/>
  <c r="G10" i="185"/>
  <c r="G8" i="185" s="1"/>
  <c r="L22" i="185"/>
  <c r="D27" i="185"/>
  <c r="D16" i="185"/>
  <c r="D14" i="185"/>
  <c r="D11" i="185"/>
  <c r="K22" i="185"/>
  <c r="M22" i="185"/>
  <c r="D15" i="185"/>
  <c r="D17" i="185"/>
  <c r="D18" i="185"/>
  <c r="D32" i="187"/>
  <c r="D48" i="185"/>
  <c r="D30" i="185"/>
  <c r="D28" i="185"/>
  <c r="D47" i="185"/>
  <c r="D24" i="185"/>
  <c r="E22" i="185"/>
  <c r="I10" i="185"/>
  <c r="I8" i="185" s="1"/>
  <c r="D36" i="185"/>
  <c r="F22" i="185"/>
  <c r="G22" i="185"/>
  <c r="D20" i="185"/>
  <c r="J22" i="185"/>
  <c r="D25" i="185"/>
  <c r="D21" i="185"/>
  <c r="D13" i="185"/>
  <c r="D35" i="186" l="1"/>
  <c r="D32" i="184"/>
  <c r="F10" i="184"/>
  <c r="D42" i="186"/>
  <c r="F65" i="183"/>
  <c r="D16" i="186"/>
  <c r="D44" i="184"/>
  <c r="D46" i="184"/>
  <c r="D34" i="186"/>
  <c r="D43" i="181"/>
  <c r="D19" i="186"/>
  <c r="D30" i="186"/>
  <c r="G10" i="184"/>
  <c r="H10" i="184"/>
  <c r="H65" i="179"/>
  <c r="H8" i="186"/>
  <c r="D57" i="186"/>
  <c r="D15" i="186"/>
  <c r="D38" i="186"/>
  <c r="D40" i="186"/>
  <c r="D13" i="186"/>
  <c r="D52" i="186"/>
  <c r="D12" i="186"/>
  <c r="I10" i="184"/>
  <c r="F22" i="186"/>
  <c r="D49" i="186"/>
  <c r="D35" i="184"/>
  <c r="D58" i="186"/>
  <c r="D37" i="186"/>
  <c r="D25" i="186"/>
  <c r="D59" i="186"/>
  <c r="D26" i="186"/>
  <c r="D28" i="186"/>
  <c r="F8" i="186"/>
  <c r="D53" i="186"/>
  <c r="D21" i="186"/>
  <c r="D18" i="186"/>
  <c r="D29" i="186"/>
  <c r="D54" i="186"/>
  <c r="D11" i="186"/>
  <c r="D60" i="186"/>
  <c r="E22" i="186"/>
  <c r="D33" i="186"/>
  <c r="I8" i="186"/>
  <c r="D56" i="186"/>
  <c r="D39" i="184"/>
  <c r="D8" i="185"/>
  <c r="D31" i="186"/>
  <c r="D37" i="184"/>
  <c r="D43" i="184"/>
  <c r="D39" i="186"/>
  <c r="D55" i="186"/>
  <c r="D16" i="184"/>
  <c r="D13" i="184"/>
  <c r="D22" i="185"/>
  <c r="D33" i="184"/>
  <c r="I22" i="186"/>
  <c r="H22" i="186"/>
  <c r="D50" i="186"/>
  <c r="D51" i="186"/>
  <c r="D14" i="186"/>
  <c r="D31" i="184"/>
  <c r="D43" i="186"/>
  <c r="D27" i="186"/>
  <c r="D17" i="186"/>
  <c r="D10" i="185"/>
  <c r="D45" i="186"/>
  <c r="D46" i="186"/>
  <c r="G8" i="186"/>
  <c r="D41" i="184"/>
  <c r="D12" i="184"/>
  <c r="D41" i="186"/>
  <c r="D38" i="184"/>
  <c r="D36" i="186"/>
  <c r="D48" i="186"/>
  <c r="G22" i="186"/>
  <c r="D44" i="186"/>
  <c r="D40" i="184"/>
  <c r="D34" i="184"/>
  <c r="D45" i="184"/>
  <c r="D20" i="186"/>
  <c r="D47" i="186"/>
  <c r="E65" i="183" l="1"/>
  <c r="D30" i="184"/>
  <c r="D42" i="181"/>
  <c r="D44" i="181"/>
  <c r="D49" i="184"/>
  <c r="F8" i="184"/>
  <c r="D45" i="181"/>
  <c r="D41" i="181"/>
  <c r="D18" i="184"/>
  <c r="D14" i="184"/>
  <c r="D47" i="184"/>
  <c r="D20" i="184"/>
  <c r="F22" i="184"/>
  <c r="D26" i="184"/>
  <c r="G8" i="184"/>
  <c r="D15" i="184"/>
  <c r="D36" i="184"/>
  <c r="D32" i="186"/>
  <c r="H8" i="184"/>
  <c r="D25" i="184"/>
  <c r="D42" i="184"/>
  <c r="G22" i="184"/>
  <c r="D21" i="184"/>
  <c r="D24" i="184"/>
  <c r="E22" i="184"/>
  <c r="I22" i="184"/>
  <c r="D28" i="184"/>
  <c r="I8" i="184"/>
  <c r="D27" i="184"/>
  <c r="D22" i="186"/>
  <c r="D11" i="184"/>
  <c r="E10" i="184"/>
  <c r="D19" i="184"/>
  <c r="H22" i="184"/>
  <c r="E8" i="186"/>
  <c r="D8" i="186" s="1"/>
  <c r="D10" i="186"/>
  <c r="D17" i="184"/>
  <c r="D48" i="184"/>
  <c r="D29" i="184"/>
  <c r="D22" i="184" l="1"/>
  <c r="D49" i="181"/>
  <c r="D10" i="184"/>
  <c r="E8" i="184"/>
  <c r="D8" i="184" s="1"/>
  <c r="D10" i="181" l="1"/>
  <c r="K10" i="183" l="1"/>
  <c r="M10" i="179"/>
  <c r="Q10" i="179" l="1"/>
  <c r="O10" i="183"/>
  <c r="I10" i="183"/>
  <c r="K10" i="179"/>
  <c r="J10" i="183" l="1"/>
  <c r="L10" i="179"/>
  <c r="R10" i="179"/>
  <c r="O10" i="179"/>
  <c r="N10" i="183"/>
  <c r="P10" i="179"/>
  <c r="P10" i="183"/>
  <c r="M10" i="183"/>
  <c r="J8" i="183" l="1"/>
  <c r="P32" i="179"/>
  <c r="J32" i="183"/>
  <c r="N32" i="183"/>
  <c r="L32" i="179"/>
  <c r="E13" i="179"/>
  <c r="E17" i="179"/>
  <c r="F17" i="178"/>
  <c r="E21" i="179"/>
  <c r="E26" i="179"/>
  <c r="F30" i="178"/>
  <c r="E30" i="179"/>
  <c r="E35" i="179"/>
  <c r="E39" i="179"/>
  <c r="E43" i="179"/>
  <c r="E47" i="179"/>
  <c r="E51" i="179"/>
  <c r="F51" i="178"/>
  <c r="E56" i="179"/>
  <c r="E60" i="179"/>
  <c r="F60" i="178"/>
  <c r="D12" i="181"/>
  <c r="D16" i="181"/>
  <c r="D20" i="181"/>
  <c r="D26" i="181"/>
  <c r="D30" i="181"/>
  <c r="D34" i="181"/>
  <c r="D38" i="181"/>
  <c r="D47" i="181"/>
  <c r="D15" i="182"/>
  <c r="D19" i="182"/>
  <c r="D25" i="182"/>
  <c r="D33" i="182"/>
  <c r="D37" i="182"/>
  <c r="D41" i="182"/>
  <c r="D45" i="182"/>
  <c r="D49" i="182"/>
  <c r="D53" i="182"/>
  <c r="D57" i="182"/>
  <c r="E14" i="179"/>
  <c r="F14" i="178"/>
  <c r="F18" i="178"/>
  <c r="E18" i="179"/>
  <c r="E27" i="179"/>
  <c r="F27" i="178"/>
  <c r="E31" i="179"/>
  <c r="E36" i="179"/>
  <c r="E40" i="179"/>
  <c r="E44" i="179"/>
  <c r="E48" i="179"/>
  <c r="F48" i="178"/>
  <c r="E52" i="179"/>
  <c r="F52" i="178"/>
  <c r="E57" i="179"/>
  <c r="F57" i="178"/>
  <c r="E61" i="179"/>
  <c r="F61" i="178"/>
  <c r="D13" i="181"/>
  <c r="D17" i="181"/>
  <c r="D27" i="181"/>
  <c r="D31" i="181"/>
  <c r="D35" i="181"/>
  <c r="D39" i="181"/>
  <c r="D48" i="181"/>
  <c r="D12" i="182"/>
  <c r="D16" i="182"/>
  <c r="D20" i="182"/>
  <c r="D26" i="182"/>
  <c r="D30" i="182"/>
  <c r="D34" i="182"/>
  <c r="D38" i="182"/>
  <c r="D42" i="182"/>
  <c r="D46" i="182"/>
  <c r="D50" i="182"/>
  <c r="D54" i="182"/>
  <c r="D58" i="182"/>
  <c r="L8" i="179"/>
  <c r="E11" i="179"/>
  <c r="E15" i="179"/>
  <c r="E19" i="179"/>
  <c r="E24" i="179"/>
  <c r="E28" i="179"/>
  <c r="F28" i="178"/>
  <c r="E37" i="179"/>
  <c r="E41" i="179"/>
  <c r="E45" i="179"/>
  <c r="E49" i="179"/>
  <c r="E53" i="179"/>
  <c r="F58" i="178"/>
  <c r="E58" i="179"/>
  <c r="F62" i="178"/>
  <c r="E62" i="179"/>
  <c r="D14" i="181"/>
  <c r="D18" i="181"/>
  <c r="D24" i="181"/>
  <c r="D28" i="181"/>
  <c r="D32" i="181"/>
  <c r="D36" i="181"/>
  <c r="D40" i="181"/>
  <c r="D13" i="182"/>
  <c r="D17" i="182"/>
  <c r="D21" i="182"/>
  <c r="D27" i="182"/>
  <c r="D31" i="182"/>
  <c r="D35" i="182"/>
  <c r="D39" i="182"/>
  <c r="D43" i="182"/>
  <c r="D47" i="182"/>
  <c r="D51" i="182"/>
  <c r="D55" i="182"/>
  <c r="D59" i="182"/>
  <c r="O8" i="183"/>
  <c r="M32" i="183"/>
  <c r="O32" i="179"/>
  <c r="K32" i="179"/>
  <c r="E12" i="179"/>
  <c r="F16" i="178"/>
  <c r="E16" i="179"/>
  <c r="F20" i="178"/>
  <c r="E20" i="179"/>
  <c r="E25" i="179"/>
  <c r="E29" i="179"/>
  <c r="F29" i="178"/>
  <c r="E34" i="179"/>
  <c r="E38" i="179"/>
  <c r="E42" i="179"/>
  <c r="E46" i="179"/>
  <c r="E50" i="179"/>
  <c r="E54" i="179"/>
  <c r="E59" i="179"/>
  <c r="F59" i="178"/>
  <c r="E64" i="179"/>
  <c r="F63" i="178"/>
  <c r="D15" i="181"/>
  <c r="D19" i="181"/>
  <c r="D25" i="181"/>
  <c r="D29" i="181"/>
  <c r="D33" i="181"/>
  <c r="D37" i="181"/>
  <c r="D46" i="181"/>
  <c r="D14" i="182"/>
  <c r="D18" i="182"/>
  <c r="D28" i="182"/>
  <c r="D36" i="182"/>
  <c r="D40" i="182"/>
  <c r="D44" i="182"/>
  <c r="D52" i="182"/>
  <c r="D56" i="182"/>
  <c r="D60" i="182"/>
  <c r="I8" i="183"/>
  <c r="N8" i="183"/>
  <c r="P8" i="183"/>
  <c r="I32" i="183"/>
  <c r="P8" i="179"/>
  <c r="R8" i="179" l="1"/>
  <c r="E10" i="179"/>
  <c r="E32" i="179"/>
  <c r="O8" i="179"/>
  <c r="P22" i="179"/>
  <c r="M8" i="179"/>
  <c r="N22" i="183"/>
  <c r="N7" i="183" s="1"/>
  <c r="M8" i="183"/>
  <c r="Q8" i="179"/>
  <c r="I22" i="183"/>
  <c r="I7" i="183" s="1"/>
  <c r="K22" i="179"/>
  <c r="K8" i="183"/>
  <c r="F33" i="180"/>
  <c r="G35" i="180" s="1"/>
  <c r="J22" i="183"/>
  <c r="J7" i="183" s="1"/>
  <c r="L22" i="179"/>
  <c r="BA61" i="190"/>
  <c r="BH55" i="190"/>
  <c r="G50" i="178"/>
  <c r="F50" i="178"/>
  <c r="AJ61" i="190"/>
  <c r="BH38" i="190"/>
  <c r="T61" i="190"/>
  <c r="BH22" i="190"/>
  <c r="BD61" i="190"/>
  <c r="BH58" i="190"/>
  <c r="G49" i="178"/>
  <c r="F49" i="178"/>
  <c r="AI61" i="190"/>
  <c r="BH37" i="190"/>
  <c r="O61" i="190"/>
  <c r="BH17" i="190"/>
  <c r="D8" i="190"/>
  <c r="F8" i="190" s="1"/>
  <c r="G61" i="190"/>
  <c r="BH9" i="190"/>
  <c r="BC61" i="190"/>
  <c r="BH57" i="190"/>
  <c r="BH40" i="190"/>
  <c r="AL61" i="190"/>
  <c r="F40" i="178"/>
  <c r="G40" i="178"/>
  <c r="V61" i="190"/>
  <c r="BH24" i="190"/>
  <c r="AS61" i="190"/>
  <c r="BH47" i="190"/>
  <c r="G43" i="178"/>
  <c r="F43" i="178"/>
  <c r="AC61" i="190"/>
  <c r="BH31" i="190"/>
  <c r="M61" i="190"/>
  <c r="BH15" i="190"/>
  <c r="D32" i="182"/>
  <c r="K8" i="179"/>
  <c r="AV61" i="190"/>
  <c r="BH50" i="190"/>
  <c r="AF61" i="190"/>
  <c r="BH34" i="190"/>
  <c r="G34" i="178"/>
  <c r="E32" i="178"/>
  <c r="F34" i="178"/>
  <c r="P61" i="190"/>
  <c r="BH18" i="190"/>
  <c r="AZ61" i="190"/>
  <c r="BH54" i="190"/>
  <c r="G53" i="178"/>
  <c r="F53" i="178"/>
  <c r="F45" i="178"/>
  <c r="G45" i="178"/>
  <c r="BH33" i="190"/>
  <c r="AE61" i="190"/>
  <c r="K61" i="190"/>
  <c r="BH13" i="190"/>
  <c r="BH53" i="190"/>
  <c r="AY61" i="190"/>
  <c r="BH36" i="190"/>
  <c r="AH61" i="190"/>
  <c r="G36" i="178"/>
  <c r="F36" i="178"/>
  <c r="G31" i="178"/>
  <c r="F31" i="178"/>
  <c r="N61" i="190"/>
  <c r="BH16" i="190"/>
  <c r="F56" i="178"/>
  <c r="F55" i="178" s="1"/>
  <c r="BH43" i="190"/>
  <c r="AO61" i="190"/>
  <c r="G39" i="178"/>
  <c r="F39" i="178"/>
  <c r="Y61" i="190"/>
  <c r="BH27" i="190"/>
  <c r="G26" i="178"/>
  <c r="F26" i="178"/>
  <c r="G21" i="178"/>
  <c r="F21" i="178"/>
  <c r="I61" i="190"/>
  <c r="BH11" i="190"/>
  <c r="M22" i="183"/>
  <c r="O22" i="179"/>
  <c r="O32" i="183"/>
  <c r="O22" i="183" s="1"/>
  <c r="O7" i="183" s="1"/>
  <c r="Q32" i="179"/>
  <c r="Q22" i="179" s="1"/>
  <c r="D24" i="182"/>
  <c r="D11" i="181"/>
  <c r="F9" i="181"/>
  <c r="AR61" i="190"/>
  <c r="BH46" i="190"/>
  <c r="G46" i="178"/>
  <c r="F46" i="178"/>
  <c r="G42" i="178"/>
  <c r="F42" i="178"/>
  <c r="D29" i="190"/>
  <c r="AB61" i="190"/>
  <c r="BH30" i="190"/>
  <c r="G25" i="178"/>
  <c r="F25" i="178"/>
  <c r="L61" i="190"/>
  <c r="BH14" i="190"/>
  <c r="H61" i="190"/>
  <c r="BH10" i="190"/>
  <c r="AU61" i="190"/>
  <c r="BH49" i="190"/>
  <c r="AQ61" i="190"/>
  <c r="BH45" i="190"/>
  <c r="W61" i="190"/>
  <c r="BH25" i="190"/>
  <c r="F24" i="178"/>
  <c r="G24" i="178"/>
  <c r="G19" i="178"/>
  <c r="F19" i="178"/>
  <c r="D10" i="175"/>
  <c r="D8" i="175" s="1"/>
  <c r="BH48" i="190"/>
  <c r="AT61" i="190"/>
  <c r="AD61" i="190"/>
  <c r="BH32" i="190"/>
  <c r="J61" i="190"/>
  <c r="BH12" i="190"/>
  <c r="D11" i="182"/>
  <c r="AK61" i="190"/>
  <c r="BH39" i="190"/>
  <c r="G35" i="178"/>
  <c r="F35" i="178"/>
  <c r="U61" i="190"/>
  <c r="BH23" i="190"/>
  <c r="K32" i="183"/>
  <c r="M32" i="179"/>
  <c r="R32" i="179"/>
  <c r="R22" i="179" s="1"/>
  <c r="P32" i="183"/>
  <c r="P22" i="183" s="1"/>
  <c r="P7" i="183" s="1"/>
  <c r="BE61" i="190"/>
  <c r="BH59" i="190"/>
  <c r="F54" i="178"/>
  <c r="G54" i="178"/>
  <c r="AN61" i="190"/>
  <c r="BH42" i="190"/>
  <c r="G38" i="178"/>
  <c r="F38" i="178"/>
  <c r="D32" i="175"/>
  <c r="D22" i="175" s="1"/>
  <c r="X61" i="190"/>
  <c r="BH26" i="190"/>
  <c r="F12" i="178"/>
  <c r="G12" i="178"/>
  <c r="AM61" i="190"/>
  <c r="BH41" i="190"/>
  <c r="F41" i="178"/>
  <c r="G41" i="178"/>
  <c r="F37" i="178"/>
  <c r="G37" i="178"/>
  <c r="S61" i="190"/>
  <c r="BH21" i="190"/>
  <c r="F15" i="178"/>
  <c r="G15" i="178"/>
  <c r="G11" i="178"/>
  <c r="E10" i="178"/>
  <c r="E8" i="178" s="1"/>
  <c r="F11" i="178"/>
  <c r="F21" i="181"/>
  <c r="D21" i="181" s="1"/>
  <c r="D23" i="181"/>
  <c r="BH44" i="190"/>
  <c r="AP61" i="190"/>
  <c r="F44" i="178"/>
  <c r="G44" i="178"/>
  <c r="Z61" i="190"/>
  <c r="BH28" i="190"/>
  <c r="BB61" i="190"/>
  <c r="BH52" i="190"/>
  <c r="G47" i="178"/>
  <c r="F47" i="178"/>
  <c r="BH35" i="190"/>
  <c r="AG61" i="190"/>
  <c r="Q61" i="190"/>
  <c r="BH19" i="190"/>
  <c r="G13" i="178"/>
  <c r="F13" i="178"/>
  <c r="AA29" i="190" l="1"/>
  <c r="AA61" i="190" s="1"/>
  <c r="D20" i="190"/>
  <c r="AW61" i="190"/>
  <c r="N20" i="188"/>
  <c r="E8" i="179"/>
  <c r="D8" i="188"/>
  <c r="D7" i="175"/>
  <c r="G45" i="180"/>
  <c r="G43" i="180"/>
  <c r="G42" i="180"/>
  <c r="G37" i="180"/>
  <c r="G39" i="180"/>
  <c r="G38" i="180"/>
  <c r="G40" i="180"/>
  <c r="G36" i="180"/>
  <c r="E22" i="178"/>
  <c r="G22" i="178" s="1"/>
  <c r="K22" i="183"/>
  <c r="K7" i="183" s="1"/>
  <c r="F22" i="182"/>
  <c r="D22" i="182" s="1"/>
  <c r="E22" i="179"/>
  <c r="G44" i="180"/>
  <c r="M7" i="183"/>
  <c r="M22" i="179"/>
  <c r="G10" i="178"/>
  <c r="G8" i="178"/>
  <c r="F10" i="178"/>
  <c r="F32" i="178"/>
  <c r="G32" i="178"/>
  <c r="D7" i="190"/>
  <c r="F61" i="190"/>
  <c r="BH8" i="190"/>
  <c r="D9" i="181"/>
  <c r="F7" i="181"/>
  <c r="D7" i="181" s="1"/>
  <c r="F23" i="180"/>
  <c r="G41" i="180"/>
  <c r="F11" i="180"/>
  <c r="F8" i="182"/>
  <c r="D8" i="182" s="1"/>
  <c r="D10" i="182"/>
  <c r="BH29" i="190"/>
  <c r="G25" i="180" l="1"/>
  <c r="BH20" i="190"/>
  <c r="R20" i="190"/>
  <c r="R61" i="190" s="1"/>
  <c r="E7" i="190"/>
  <c r="E61" i="190" s="1"/>
  <c r="O53" i="188"/>
  <c r="O48" i="188"/>
  <c r="O44" i="188"/>
  <c r="O26" i="188"/>
  <c r="O30" i="188"/>
  <c r="O51" i="188"/>
  <c r="O47" i="188"/>
  <c r="O43" i="188"/>
  <c r="O23" i="188"/>
  <c r="O27" i="188"/>
  <c r="O22" i="188"/>
  <c r="O50" i="188"/>
  <c r="O46" i="188"/>
  <c r="O24" i="188"/>
  <c r="O28" i="188"/>
  <c r="O52" i="188"/>
  <c r="O49" i="188"/>
  <c r="O45" i="188"/>
  <c r="O25" i="188"/>
  <c r="O29" i="188"/>
  <c r="N5" i="188"/>
  <c r="O61" i="188" s="1"/>
  <c r="D6" i="188"/>
  <c r="F22" i="178"/>
  <c r="G33" i="180"/>
  <c r="E32" i="175"/>
  <c r="E10" i="175"/>
  <c r="E8" i="175" s="1"/>
  <c r="BH7" i="190"/>
  <c r="E7" i="179"/>
  <c r="E68" i="179"/>
  <c r="G56" i="180"/>
  <c r="G29" i="180"/>
  <c r="G52" i="180"/>
  <c r="G31" i="180"/>
  <c r="G32" i="180"/>
  <c r="G59" i="180"/>
  <c r="G26" i="180"/>
  <c r="G30" i="180"/>
  <c r="G28" i="180"/>
  <c r="G50" i="180"/>
  <c r="G49" i="180"/>
  <c r="G53" i="180"/>
  <c r="G55" i="180"/>
  <c r="G58" i="180"/>
  <c r="G46" i="180"/>
  <c r="G54" i="180"/>
  <c r="G47" i="180"/>
  <c r="G51" i="180"/>
  <c r="G48" i="180"/>
  <c r="G60" i="180"/>
  <c r="F9" i="180"/>
  <c r="F8" i="180" s="1"/>
  <c r="G27" i="180"/>
  <c r="F8" i="178"/>
  <c r="E9" i="188" l="1"/>
  <c r="E19" i="188"/>
  <c r="E17" i="188"/>
  <c r="E13" i="188"/>
  <c r="O20" i="188"/>
  <c r="O6" i="188"/>
  <c r="E8" i="188"/>
  <c r="E15" i="188"/>
  <c r="E14" i="188"/>
  <c r="E11" i="188"/>
  <c r="D5" i="188"/>
  <c r="E20" i="188" s="1"/>
  <c r="E18" i="188"/>
  <c r="E16" i="188"/>
  <c r="E12" i="188"/>
  <c r="E10" i="188"/>
  <c r="E22" i="175"/>
  <c r="E7" i="175" s="1"/>
  <c r="G20" i="180"/>
  <c r="G15" i="180"/>
  <c r="G22" i="180"/>
  <c r="G16" i="180"/>
  <c r="G13" i="180"/>
  <c r="G14" i="180"/>
  <c r="G18" i="180"/>
  <c r="G17" i="180"/>
  <c r="G19" i="180"/>
  <c r="G21" i="180"/>
  <c r="G12" i="180"/>
  <c r="G11" i="180"/>
  <c r="G66" i="178"/>
  <c r="F66" i="178"/>
  <c r="G9" i="180" l="1"/>
  <c r="G67" i="180"/>
  <c r="E6" i="188"/>
  <c r="E5" i="188" s="1"/>
  <c r="O5" i="188"/>
  <c r="F10" i="175"/>
  <c r="F8" i="175" s="1"/>
  <c r="F32" i="175"/>
  <c r="G64" i="180"/>
  <c r="G23" i="180"/>
  <c r="F22" i="175" l="1"/>
  <c r="F7" i="175" s="1"/>
  <c r="G32" i="175" l="1"/>
  <c r="G10" i="175"/>
  <c r="G8" i="175" s="1"/>
  <c r="G22" i="175" l="1"/>
  <c r="G7" i="175" s="1"/>
  <c r="H10" i="175" l="1"/>
  <c r="H8" i="175" s="1"/>
  <c r="H32" i="175"/>
  <c r="H22" i="175" l="1"/>
  <c r="H7" i="175" s="1"/>
  <c r="I14" i="179"/>
  <c r="F14" i="183"/>
  <c r="I34" i="179"/>
  <c r="I32" i="175"/>
  <c r="F34" i="183"/>
  <c r="I10" i="175" l="1"/>
  <c r="I8" i="175" s="1"/>
  <c r="H34" i="179"/>
  <c r="I22" i="175"/>
  <c r="J10" i="179"/>
  <c r="I11" i="179"/>
  <c r="E34" i="183"/>
  <c r="F11" i="183"/>
  <c r="H10" i="183"/>
  <c r="E14" i="183"/>
  <c r="F45" i="183"/>
  <c r="I45" i="179"/>
  <c r="H14" i="179"/>
  <c r="I7" i="175" l="1"/>
  <c r="H45" i="179"/>
  <c r="H11" i="179"/>
  <c r="E45" i="183"/>
  <c r="E11" i="183"/>
  <c r="I24" i="179" l="1"/>
  <c r="H32" i="183"/>
  <c r="J8" i="179"/>
  <c r="H8" i="183"/>
  <c r="J32" i="179"/>
  <c r="J22" i="179" l="1"/>
  <c r="H22" i="183"/>
  <c r="F24" i="183"/>
  <c r="H24" i="179"/>
  <c r="H7" i="183" l="1"/>
  <c r="E24" i="183"/>
  <c r="F50" i="183" l="1"/>
  <c r="I50" i="179"/>
  <c r="E50" i="183" l="1"/>
  <c r="I30" i="179"/>
  <c r="F30" i="183"/>
  <c r="I13" i="179"/>
  <c r="F13" i="183"/>
  <c r="F26" i="183"/>
  <c r="I62" i="179"/>
  <c r="F62" i="183"/>
  <c r="I43" i="179"/>
  <c r="F43" i="183"/>
  <c r="I48" i="179"/>
  <c r="F48" i="183"/>
  <c r="H50" i="179"/>
  <c r="I40" i="179" l="1"/>
  <c r="H40" i="179" s="1"/>
  <c r="F40" i="183"/>
  <c r="F18" i="183"/>
  <c r="I18" i="179"/>
  <c r="H18" i="179" s="1"/>
  <c r="I52" i="179"/>
  <c r="H52" i="179" s="1"/>
  <c r="F52" i="183"/>
  <c r="I27" i="179"/>
  <c r="H27" i="179" s="1"/>
  <c r="F27" i="183"/>
  <c r="I61" i="179"/>
  <c r="F61" i="183"/>
  <c r="I47" i="179"/>
  <c r="F47" i="183"/>
  <c r="I28" i="179"/>
  <c r="F28" i="183"/>
  <c r="F29" i="183"/>
  <c r="E48" i="183"/>
  <c r="H48" i="179"/>
  <c r="E62" i="183"/>
  <c r="E26" i="183"/>
  <c r="H13" i="179"/>
  <c r="F17" i="183"/>
  <c r="I17" i="179"/>
  <c r="H30" i="179"/>
  <c r="F57" i="183"/>
  <c r="F49" i="183"/>
  <c r="I49" i="179"/>
  <c r="F20" i="183"/>
  <c r="I20" i="179"/>
  <c r="F39" i="183"/>
  <c r="I39" i="179"/>
  <c r="H43" i="179"/>
  <c r="E13" i="183"/>
  <c r="F16" i="183"/>
  <c r="E43" i="183"/>
  <c r="I19" i="179"/>
  <c r="F19" i="183"/>
  <c r="E30" i="183"/>
  <c r="N10" i="179"/>
  <c r="I12" i="179"/>
  <c r="F59" i="183"/>
  <c r="L10" i="183"/>
  <c r="F12" i="183"/>
  <c r="H62" i="179"/>
  <c r="I26" i="179"/>
  <c r="I31" i="179"/>
  <c r="F31" i="183"/>
  <c r="I73" i="179" l="1"/>
  <c r="H73" i="179" s="1"/>
  <c r="E27" i="183"/>
  <c r="E40" i="183"/>
  <c r="E18" i="183"/>
  <c r="E52" i="183"/>
  <c r="I54" i="179"/>
  <c r="H54" i="179" s="1"/>
  <c r="F54" i="183"/>
  <c r="I35" i="179"/>
  <c r="H35" i="179" s="1"/>
  <c r="F35" i="183"/>
  <c r="F37" i="183"/>
  <c r="I37" i="179"/>
  <c r="H37" i="179" s="1"/>
  <c r="F53" i="183"/>
  <c r="I53" i="179"/>
  <c r="H53" i="179" s="1"/>
  <c r="I46" i="179"/>
  <c r="H46" i="179" s="1"/>
  <c r="F41" i="183"/>
  <c r="I41" i="179"/>
  <c r="H41" i="179" s="1"/>
  <c r="I44" i="179"/>
  <c r="H44" i="179" s="1"/>
  <c r="F44" i="183"/>
  <c r="F36" i="183"/>
  <c r="E12" i="183"/>
  <c r="E19" i="183"/>
  <c r="I16" i="179"/>
  <c r="I71" i="179"/>
  <c r="E16" i="183"/>
  <c r="H39" i="179"/>
  <c r="H57" i="179"/>
  <c r="F51" i="183"/>
  <c r="I51" i="179"/>
  <c r="E28" i="183"/>
  <c r="I56" i="179"/>
  <c r="I55" i="179" s="1"/>
  <c r="E39" i="183"/>
  <c r="E49" i="183"/>
  <c r="E17" i="183"/>
  <c r="H47" i="179"/>
  <c r="E59" i="183"/>
  <c r="H12" i="179"/>
  <c r="F58" i="183"/>
  <c r="E31" i="183"/>
  <c r="I36" i="179"/>
  <c r="H26" i="179"/>
  <c r="H59" i="179"/>
  <c r="F42" i="183"/>
  <c r="I42" i="179"/>
  <c r="I10" i="179"/>
  <c r="H19" i="179"/>
  <c r="F38" i="183"/>
  <c r="I38" i="179"/>
  <c r="E57" i="183"/>
  <c r="E61" i="183"/>
  <c r="H17" i="179"/>
  <c r="I29" i="179"/>
  <c r="I75" i="179"/>
  <c r="I63" i="179"/>
  <c r="F63" i="183"/>
  <c r="F10" i="183"/>
  <c r="F56" i="183"/>
  <c r="F55" i="183" s="1"/>
  <c r="H20" i="179"/>
  <c r="F21" i="183"/>
  <c r="I21" i="179"/>
  <c r="E47" i="183"/>
  <c r="H31" i="179"/>
  <c r="E20" i="183"/>
  <c r="H49" i="179"/>
  <c r="E29" i="183"/>
  <c r="H28" i="179"/>
  <c r="F15" i="183"/>
  <c r="I15" i="179"/>
  <c r="H61" i="179"/>
  <c r="E55" i="183" l="1"/>
  <c r="E37" i="183"/>
  <c r="E44" i="183"/>
  <c r="E53" i="183"/>
  <c r="E54" i="183"/>
  <c r="E10" i="183"/>
  <c r="E35" i="183"/>
  <c r="E41" i="183"/>
  <c r="I70" i="179"/>
  <c r="H70" i="179" s="1"/>
  <c r="H63" i="179"/>
  <c r="H42" i="179"/>
  <c r="E42" i="183"/>
  <c r="E51" i="183"/>
  <c r="E15" i="183"/>
  <c r="I25" i="179"/>
  <c r="F25" i="183"/>
  <c r="E56" i="183"/>
  <c r="H29" i="179"/>
  <c r="H15" i="179"/>
  <c r="H21" i="179"/>
  <c r="E63" i="183"/>
  <c r="H38" i="179"/>
  <c r="H10" i="179"/>
  <c r="N32" i="179"/>
  <c r="I32" i="179" s="1"/>
  <c r="E58" i="183"/>
  <c r="H16" i="179"/>
  <c r="E21" i="183"/>
  <c r="E38" i="183"/>
  <c r="H36" i="179"/>
  <c r="L8" i="183"/>
  <c r="H75" i="179"/>
  <c r="L32" i="183"/>
  <c r="F32" i="183" s="1"/>
  <c r="N8" i="179"/>
  <c r="H58" i="179"/>
  <c r="H56" i="179"/>
  <c r="H11" i="180"/>
  <c r="H51" i="179"/>
  <c r="H71" i="179"/>
  <c r="E36" i="183"/>
  <c r="H55" i="179" l="1"/>
  <c r="N22" i="179"/>
  <c r="I22" i="179" s="1"/>
  <c r="E25" i="183"/>
  <c r="E32" i="183"/>
  <c r="I8" i="179"/>
  <c r="H33" i="180"/>
  <c r="H32" i="179"/>
  <c r="L22" i="183"/>
  <c r="F22" i="183" s="1"/>
  <c r="H9" i="180"/>
  <c r="F8" i="183"/>
  <c r="H25" i="179"/>
  <c r="H23" i="180" l="1"/>
  <c r="I56" i="180" s="1"/>
  <c r="I35" i="180"/>
  <c r="I17" i="180"/>
  <c r="I65" i="180"/>
  <c r="G32" i="183"/>
  <c r="I22" i="180"/>
  <c r="L7" i="183"/>
  <c r="F7" i="183" s="1"/>
  <c r="G66" i="183" s="1"/>
  <c r="H22" i="179"/>
  <c r="I11" i="180"/>
  <c r="I16" i="180"/>
  <c r="I45" i="180"/>
  <c r="I38" i="180"/>
  <c r="I41" i="180"/>
  <c r="I44" i="180"/>
  <c r="I42" i="180"/>
  <c r="I36" i="180"/>
  <c r="I40" i="180"/>
  <c r="I37" i="180"/>
  <c r="G10" i="183"/>
  <c r="G11" i="183"/>
  <c r="E8" i="183"/>
  <c r="G14" i="183"/>
  <c r="G18" i="183"/>
  <c r="G13" i="183"/>
  <c r="G12" i="183"/>
  <c r="G19" i="183"/>
  <c r="G16" i="183"/>
  <c r="G20" i="183"/>
  <c r="G17" i="183"/>
  <c r="G15" i="183"/>
  <c r="G21" i="183"/>
  <c r="I43" i="180"/>
  <c r="I39" i="180"/>
  <c r="I15" i="180"/>
  <c r="I12" i="180"/>
  <c r="I19" i="180"/>
  <c r="I14" i="180"/>
  <c r="I18" i="180"/>
  <c r="I13" i="180"/>
  <c r="I20" i="180"/>
  <c r="I21" i="180"/>
  <c r="E22" i="183"/>
  <c r="G45" i="183"/>
  <c r="G34" i="183"/>
  <c r="G46" i="183"/>
  <c r="G24" i="183"/>
  <c r="G27" i="183"/>
  <c r="G54" i="183"/>
  <c r="G40" i="183"/>
  <c r="G44" i="183"/>
  <c r="G52" i="183"/>
  <c r="G50" i="183"/>
  <c r="G37" i="183"/>
  <c r="G62" i="183"/>
  <c r="G53" i="183"/>
  <c r="G35" i="183"/>
  <c r="G26" i="183"/>
  <c r="G43" i="183"/>
  <c r="G41" i="183"/>
  <c r="G30" i="183"/>
  <c r="G60" i="183"/>
  <c r="G48" i="183"/>
  <c r="G49" i="183"/>
  <c r="G59" i="183"/>
  <c r="G28" i="183"/>
  <c r="G29" i="183"/>
  <c r="G31" i="183"/>
  <c r="G57" i="183"/>
  <c r="G61" i="183"/>
  <c r="G39" i="183"/>
  <c r="G47" i="183"/>
  <c r="G55" i="183"/>
  <c r="G56" i="183"/>
  <c r="G38" i="183"/>
  <c r="G42" i="183"/>
  <c r="G58" i="183"/>
  <c r="G36" i="183"/>
  <c r="G51" i="183"/>
  <c r="G25" i="183"/>
  <c r="H8" i="179"/>
  <c r="H8" i="180"/>
  <c r="I67" i="180" s="1"/>
  <c r="I64" i="180" l="1"/>
  <c r="I68" i="179"/>
  <c r="G63" i="183"/>
  <c r="G22" i="183"/>
  <c r="G67" i="183"/>
  <c r="G8" i="183"/>
  <c r="I26" i="180"/>
  <c r="I46" i="180"/>
  <c r="I23" i="180"/>
  <c r="I25" i="180"/>
  <c r="I28" i="180"/>
  <c r="I53" i="180"/>
  <c r="I55" i="180"/>
  <c r="I51" i="180"/>
  <c r="I47" i="180"/>
  <c r="I31" i="180"/>
  <c r="I49" i="180"/>
  <c r="I54" i="180"/>
  <c r="I60" i="180"/>
  <c r="I32" i="180"/>
  <c r="I50" i="180"/>
  <c r="I58" i="180"/>
  <c r="I29" i="180"/>
  <c r="I48" i="180"/>
  <c r="I27" i="180"/>
  <c r="I52" i="180"/>
  <c r="I59" i="180"/>
  <c r="I30" i="180"/>
  <c r="I9" i="180"/>
  <c r="I33" i="180"/>
  <c r="H68" i="179" l="1"/>
  <c r="F68" i="183"/>
  <c r="G7" i="183"/>
  <c r="E68" i="183" l="1"/>
  <c r="G68" i="18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GIANG</author>
  </authors>
  <commentList>
    <comment ref="E5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LE GIANG:</t>
        </r>
        <r>
          <rPr>
            <sz val="9"/>
            <color indexed="81"/>
            <rFont val="Tahoma"/>
            <family val="2"/>
          </rPr>
          <t xml:space="preserve">
giảm 0,24 ha</t>
        </r>
      </text>
    </comment>
  </commentList>
</comments>
</file>

<file path=xl/sharedStrings.xml><?xml version="1.0" encoding="utf-8"?>
<sst xmlns="http://schemas.openxmlformats.org/spreadsheetml/2006/main" count="4106" uniqueCount="923">
  <si>
    <t>Đơn vị tính: ha</t>
  </si>
  <si>
    <t>Chỉ tiêu sử dụng đất</t>
  </si>
  <si>
    <t>Mã</t>
  </si>
  <si>
    <t>Cộng giảm</t>
  </si>
  <si>
    <t>Biến động
tăng(+), giảm(-)</t>
  </si>
  <si>
    <t>NNP</t>
  </si>
  <si>
    <t>LUA</t>
  </si>
  <si>
    <t>LUC</t>
  </si>
  <si>
    <t>LUK</t>
  </si>
  <si>
    <t>LUN</t>
  </si>
  <si>
    <t>HNK</t>
  </si>
  <si>
    <t>CLN</t>
  </si>
  <si>
    <t>RPH</t>
  </si>
  <si>
    <t>RDD</t>
  </si>
  <si>
    <t>RSX</t>
  </si>
  <si>
    <t>NTS</t>
  </si>
  <si>
    <t>LMU</t>
  </si>
  <si>
    <t>NKH</t>
  </si>
  <si>
    <t>PNN</t>
  </si>
  <si>
    <t>CQP</t>
  </si>
  <si>
    <t>CAN</t>
  </si>
  <si>
    <t>SKK</t>
  </si>
  <si>
    <t>SKT</t>
  </si>
  <si>
    <t>SKN</t>
  </si>
  <si>
    <t>TMD</t>
  </si>
  <si>
    <t>SKC</t>
  </si>
  <si>
    <t>SKS</t>
  </si>
  <si>
    <t>DHT</t>
  </si>
  <si>
    <t>DVH</t>
  </si>
  <si>
    <t>DYT</t>
  </si>
  <si>
    <t>DGD</t>
  </si>
  <si>
    <t>DTT</t>
  </si>
  <si>
    <t>DKH</t>
  </si>
  <si>
    <t>DXH</t>
  </si>
  <si>
    <t>DGT</t>
  </si>
  <si>
    <t>DTL</t>
  </si>
  <si>
    <t>DNL</t>
  </si>
  <si>
    <t>DBV</t>
  </si>
  <si>
    <t>DCH</t>
  </si>
  <si>
    <t>DDT</t>
  </si>
  <si>
    <t>DDL</t>
  </si>
  <si>
    <t>DRA</t>
  </si>
  <si>
    <t>ONT</t>
  </si>
  <si>
    <t>ODT</t>
  </si>
  <si>
    <t>DTS</t>
  </si>
  <si>
    <t>DNG</t>
  </si>
  <si>
    <t>NTD</t>
  </si>
  <si>
    <t>SKX</t>
  </si>
  <si>
    <t>DSH</t>
  </si>
  <si>
    <t>DKV</t>
  </si>
  <si>
    <t>TIN</t>
  </si>
  <si>
    <t>SON</t>
  </si>
  <si>
    <t>MNC</t>
  </si>
  <si>
    <t>PNK</t>
  </si>
  <si>
    <t>CSD</t>
  </si>
  <si>
    <t xml:space="preserve"> TỔNG DIỆN TÍCH ĐẤT TỰ NHIÊN </t>
  </si>
  <si>
    <t>Đất nông nghiệp</t>
  </si>
  <si>
    <t>1.1</t>
  </si>
  <si>
    <t>Đất trồng lúa</t>
  </si>
  <si>
    <t>Trong đó: Đất chuyên trồng lúa nước</t>
  </si>
  <si>
    <t>Đất trồng lúa nước còn lại</t>
  </si>
  <si>
    <t>Đất trồng lúa nương</t>
  </si>
  <si>
    <t>1.2</t>
  </si>
  <si>
    <t>Đất trồng cây hàng năm khác</t>
  </si>
  <si>
    <t>1.3</t>
  </si>
  <si>
    <t>Đất trồng cây lâu năm</t>
  </si>
  <si>
    <t>1.4</t>
  </si>
  <si>
    <t>Đất rừng phòng hộ</t>
  </si>
  <si>
    <t>1.5</t>
  </si>
  <si>
    <t>Đất rừng đặc dụng</t>
  </si>
  <si>
    <t>1.6</t>
  </si>
  <si>
    <t>Đất rừng sản xuất</t>
  </si>
  <si>
    <t>1.7</t>
  </si>
  <si>
    <t xml:space="preserve">Đất nuôi trồng thuỷ sản </t>
  </si>
  <si>
    <t>1.8</t>
  </si>
  <si>
    <t>Đất làm muối</t>
  </si>
  <si>
    <t>1.9</t>
  </si>
  <si>
    <t>Đất nông nghiệp khác</t>
  </si>
  <si>
    <t>Đất phi nông nghiệp</t>
  </si>
  <si>
    <t>2.1</t>
  </si>
  <si>
    <t>Đất quốc phòng</t>
  </si>
  <si>
    <t>2.2</t>
  </si>
  <si>
    <t>Đất an ninh</t>
  </si>
  <si>
    <t>2.3</t>
  </si>
  <si>
    <t>Đất khu công nghiệp</t>
  </si>
  <si>
    <t>2.4</t>
  </si>
  <si>
    <t>Đất khu chế xuất</t>
  </si>
  <si>
    <t>2.5</t>
  </si>
  <si>
    <t>Đất cụm công nghiệp</t>
  </si>
  <si>
    <t>2.6</t>
  </si>
  <si>
    <t>Đất thương mại, dịch vụ</t>
  </si>
  <si>
    <t>2.7</t>
  </si>
  <si>
    <t>Đất cơ sở sản xuất phi nông nghiệp</t>
  </si>
  <si>
    <t>2.8</t>
  </si>
  <si>
    <t>Đất sử dụng cho hoạt động khoáng sản</t>
  </si>
  <si>
    <t>2.9</t>
  </si>
  <si>
    <t>Đất xây dựng cơ sở văn hóa</t>
  </si>
  <si>
    <t>Đất xây dựng cơ sở y tế</t>
  </si>
  <si>
    <t>Đất xây dựng cơ sở giáo dục và đào tạo</t>
  </si>
  <si>
    <t>Đất xây dựng cơ sở thể dục thể thao</t>
  </si>
  <si>
    <t>Đất xây dựng cơ sở khoa học và công nghệ</t>
  </si>
  <si>
    <t>Đất xây dựng cơ sở dịch vụ xã hội</t>
  </si>
  <si>
    <t>Đất giao thông</t>
  </si>
  <si>
    <t>Đất thủy lợi</t>
  </si>
  <si>
    <t>Đất công trình năng lượng</t>
  </si>
  <si>
    <t>Đất công trình bưu chính viễn thông</t>
  </si>
  <si>
    <t>Đất chợ</t>
  </si>
  <si>
    <t>2.10</t>
  </si>
  <si>
    <t>2.11</t>
  </si>
  <si>
    <t>Đất danh lam thắng cảnh</t>
  </si>
  <si>
    <t>2.12</t>
  </si>
  <si>
    <t>Đất bãi thải, xử lý chất thải</t>
  </si>
  <si>
    <t>2.13</t>
  </si>
  <si>
    <t>Đất ở tại nông thôn</t>
  </si>
  <si>
    <t>2.14</t>
  </si>
  <si>
    <t>Đất ở tại đô thị</t>
  </si>
  <si>
    <t>2.15</t>
  </si>
  <si>
    <t>2.16</t>
  </si>
  <si>
    <t>Đất xây dựng trụ sở của tổ chức sự nghiệp</t>
  </si>
  <si>
    <t>2.17</t>
  </si>
  <si>
    <t>Đất xây dựng cơ sở ngoại giao</t>
  </si>
  <si>
    <t>2.18</t>
  </si>
  <si>
    <t>2.19</t>
  </si>
  <si>
    <t>Đất làm nghĩa trang, nghĩa địa, nhà tang lễ, nhà hỏa táng</t>
  </si>
  <si>
    <t>2.20</t>
  </si>
  <si>
    <t>Đất sản xuất vật liệu xây dựng, làm đồ gốm</t>
  </si>
  <si>
    <t>2.21</t>
  </si>
  <si>
    <t>Đất sinh hoạt cộng đồng</t>
  </si>
  <si>
    <t>2.22</t>
  </si>
  <si>
    <t>Đất khu vui chơi, giải trí công cộng</t>
  </si>
  <si>
    <t>2.23</t>
  </si>
  <si>
    <t>Đất cơ sở tín ngưỡng</t>
  </si>
  <si>
    <t>2.25</t>
  </si>
  <si>
    <t>Đất có mặt nước chuyên dùng</t>
  </si>
  <si>
    <t>2.26</t>
  </si>
  <si>
    <t>Đất phi nông nghiệp khác</t>
  </si>
  <si>
    <t>Đất chưa sử dụng</t>
  </si>
  <si>
    <t>Cộng tăng</t>
  </si>
  <si>
    <t>Stt</t>
  </si>
  <si>
    <t>Hạng mục</t>
  </si>
  <si>
    <t>Địa điểm
(đến cấp huyện)</t>
  </si>
  <si>
    <t>Năm
thực hiện</t>
  </si>
  <si>
    <t>Diện tích (ha)</t>
  </si>
  <si>
    <t>Ghi chú</t>
  </si>
  <si>
    <t>LOẠI ĐẤT</t>
  </si>
  <si>
    <t>A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</si>
  <si>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</si>
  <si>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</si>
  <si>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</si>
  <si>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</si>
  <si>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</si>
  <si>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</si>
  <si>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</si>
  <si>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</si>
  <si>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</si>
  <si>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ĐẤT NÔNG NGHIỆP KHÁC</t>
  </si>
  <si>
    <t>B</t>
  </si>
  <si>
    <t>Ký hiệu biểu</t>
  </si>
  <si>
    <t>Tên biểu</t>
  </si>
  <si>
    <t>Biểu 01/CT</t>
  </si>
  <si>
    <r>
      <t xml:space="preserve">Tổng
diện tích
</t>
    </r>
    <r>
      <rPr>
        <sz val="10"/>
        <rFont val="Times New Roman"/>
        <family val="1"/>
      </rPr>
      <t>(ha)</t>
    </r>
  </si>
  <si>
    <r>
      <t xml:space="preserve">Cơ cấu
</t>
    </r>
    <r>
      <rPr>
        <sz val="10"/>
        <rFont val="Times New Roman"/>
        <family val="1"/>
      </rPr>
      <t>(%)</t>
    </r>
  </si>
  <si>
    <t>TỔNG DTTN (1+2+3)</t>
  </si>
  <si>
    <t>Trong đó:</t>
  </si>
  <si>
    <t>Đất khu công nghệ cao*</t>
  </si>
  <si>
    <t>KCN</t>
  </si>
  <si>
    <t>Đất khu kinh tế*</t>
  </si>
  <si>
    <t>KKT</t>
  </si>
  <si>
    <t>Đất đô thị*</t>
  </si>
  <si>
    <t>KDT</t>
  </si>
  <si>
    <t>Ghi chú: * Không tổng hợp khi tính tổng diện tích tự nhiên</t>
  </si>
  <si>
    <t>Biểu 02/CT</t>
  </si>
  <si>
    <t>Diện tích
(ha)</t>
  </si>
  <si>
    <t>So sánh</t>
  </si>
  <si>
    <t>Tỷ lệ 
(%)</t>
  </si>
  <si>
    <t>(6)=(5)-(4)</t>
  </si>
  <si>
    <t>(7)=(5)/(4)*100%</t>
  </si>
  <si>
    <t>Tăng (+),
giảm (-) 
(ha)</t>
  </si>
  <si>
    <t>Biểu 03/CT</t>
  </si>
  <si>
    <t>Tổng
diện tích</t>
  </si>
  <si>
    <t>Cơ cấu
(%)</t>
  </si>
  <si>
    <t>Diện tích phân theo đơn vị hành chính</t>
  </si>
  <si>
    <t>KHU CHỨC NĂNG*</t>
  </si>
  <si>
    <t>Biểu 04/CT</t>
  </si>
  <si>
    <t>Năm cuối kỳ kế hoạch</t>
  </si>
  <si>
    <t>Biểu 05/CT</t>
  </si>
  <si>
    <t>Cả thời kỳ</t>
  </si>
  <si>
    <t>Các kỳ kế hoạch</t>
  </si>
  <si>
    <t>(4)=(5)+(6)</t>
  </si>
  <si>
    <t>Đất nông nghiệp chuyển sang phi nông nghiệp</t>
  </si>
  <si>
    <t>NNP/PNN</t>
  </si>
  <si>
    <t>LUA/PNN</t>
  </si>
  <si>
    <t>LUC/PNN</t>
  </si>
  <si>
    <t>HNK/PNN</t>
  </si>
  <si>
    <t>CLN/PNN</t>
  </si>
  <si>
    <t>RPH/PNN</t>
  </si>
  <si>
    <t>RDD/PNN</t>
  </si>
  <si>
    <t>RSX/PNN</t>
  </si>
  <si>
    <t>Đất nuôi trồng thuỷ sản</t>
  </si>
  <si>
    <t>NTS/PNN</t>
  </si>
  <si>
    <t>LMU/PNN</t>
  </si>
  <si>
    <t>Chuyển đổi cơ cấu sử dụng đất trong nội bộ đất nông nghiệp</t>
  </si>
  <si>
    <t>Đất trồng lúa chuyển sang đất trồng cây lâu năm</t>
  </si>
  <si>
    <t>LUA/CLN</t>
  </si>
  <si>
    <t>Đất trồng lúa chuyển sang đất trồng rừng</t>
  </si>
  <si>
    <t>LUA/LNP</t>
  </si>
  <si>
    <t>Đất trồng lúa chuyển sang đất nuôi trồng thuỷ sản</t>
  </si>
  <si>
    <t>LUA/NTS</t>
  </si>
  <si>
    <t>Đất trồng lúa chuyển sang đất làm muối</t>
  </si>
  <si>
    <t>LUA/LMU</t>
  </si>
  <si>
    <t>Đất trồng cây hàng năm khác chuyển sang đất nuôi trồng thuỷ sản</t>
  </si>
  <si>
    <t>HNK/NTS</t>
  </si>
  <si>
    <t>Đất trồng cây hàng năm khác chuyển sang đất làm muối</t>
  </si>
  <si>
    <t>HNK/LMU</t>
  </si>
  <si>
    <t>Đất rừng phòng hộ chuyển sang đất nông nghiệp không phải là rừng</t>
  </si>
  <si>
    <t>Đất rừng đặc dụng chuyển sang đất nông nghiệp không phải là rừng</t>
  </si>
  <si>
    <t>Đất rừng sản xuất chuyển sang đất nông nghiệp không phải là rừng</t>
  </si>
  <si>
    <t>Đất phi nông nghiệp không phải là đất ở chuyển sang đất ở</t>
  </si>
  <si>
    <t>PKO/OCT</t>
  </si>
  <si>
    <t>Ghi chú: - (a) gồm đất sản xuất nông nghiệp, đất nuôi trồng thủy sản, đất làm muối và đất nông nghiệp khác.</t>
  </si>
  <si>
    <t>Biểu 06/CT</t>
  </si>
  <si>
    <t>Biểu 07/CT</t>
  </si>
  <si>
    <t>Hiện trạng
năm 2015</t>
  </si>
  <si>
    <t>Các năm kế hoạch</t>
  </si>
  <si>
    <t>Năm 2016</t>
  </si>
  <si>
    <t>Năm 2017</t>
  </si>
  <si>
    <t>Năm 2018</t>
  </si>
  <si>
    <t>Năm 2019</t>
  </si>
  <si>
    <t>Năm 2020</t>
  </si>
  <si>
    <t>Biểu 08/CT</t>
  </si>
  <si>
    <t>Diện tích
cấp quốc gia phân bổ</t>
  </si>
  <si>
    <t>Biểu 09/CT</t>
  </si>
  <si>
    <t xml:space="preserve">Diện tích phân theo đơn vị hành chính </t>
  </si>
  <si>
    <t>LUK/PNN</t>
  </si>
  <si>
    <t>LUN/PNN</t>
  </si>
  <si>
    <t>NKH/PNN</t>
  </si>
  <si>
    <t>Đất trồng lúa chuyển sang đất trồng cây hàng năm khác</t>
  </si>
  <si>
    <t>LUA/HNK</t>
  </si>
  <si>
    <t>Đất trồng lúa chuyển sang đất nông nghiệp khác</t>
  </si>
  <si>
    <t>LUA/NKH</t>
  </si>
  <si>
    <t>Đất trồng cây hàng năm khác chuyển sang đất trồng lúa</t>
  </si>
  <si>
    <t>HNK/LUA</t>
  </si>
  <si>
    <t>Đất trồng cây hàng năm khác chuyển sang đất trồng cây lâu năm</t>
  </si>
  <si>
    <t>HNK/CLN</t>
  </si>
  <si>
    <t>Đất trồng cây hàng năm khác chuyển sang đất trồng rừng</t>
  </si>
  <si>
    <t>HNK/LNP</t>
  </si>
  <si>
    <t>Đất trồng cây hàng năm khác chuyển sang đất nông nghiệp khác</t>
  </si>
  <si>
    <t>HNK/NKH</t>
  </si>
  <si>
    <t>Đất trồng cây lâu năm chuyển sang đất trồng lúa</t>
  </si>
  <si>
    <t>CLN/LUA</t>
  </si>
  <si>
    <t>Đất trồng cây lâu năm chuyển sang đất trồng cây hàng năm khác</t>
  </si>
  <si>
    <t>CLN/HNK</t>
  </si>
  <si>
    <t>Đất trồng cây lâu năm chuyển sang đất trồng rừng</t>
  </si>
  <si>
    <t>CLN/LNP</t>
  </si>
  <si>
    <t>Đất trồng cây lâu năm chuyển sang đất nuôi trồng thủy sản</t>
  </si>
  <si>
    <t>CLN/NTS</t>
  </si>
  <si>
    <t>Đất trồng cây lâu năm chuyển sang đất làm muối</t>
  </si>
  <si>
    <t>CLN/LMU</t>
  </si>
  <si>
    <t>Đất trồng cây lâu năm chuyển sang đất nông nghiệp khác</t>
  </si>
  <si>
    <t>CLN/NKH</t>
  </si>
  <si>
    <t>RPH/NKR(a)</t>
  </si>
  <si>
    <t>RDD/NKR(a)</t>
  </si>
  <si>
    <t>RSX/NKR(a)</t>
  </si>
  <si>
    <t>Biểu 10/CT</t>
  </si>
  <si>
    <t>Ghi chú: - (a) gồm đất sản xuất nông nghiệp, đất nuôi trồng thủy sản, đất làm muối và đất nông nghiệp khác</t>
  </si>
  <si>
    <t xml:space="preserve">              - PKO là đất phi nông nghiệp không phải là đất ở</t>
  </si>
  <si>
    <t>Biểu 11/CT</t>
  </si>
  <si>
    <t>Biểu 12/CT</t>
  </si>
  <si>
    <t>Biểu 14/CT</t>
  </si>
  <si>
    <t>Loại đất</t>
  </si>
  <si>
    <t>Khu sản xuất nông nghiệp</t>
  </si>
  <si>
    <t>Khu lâm nghiệp</t>
  </si>
  <si>
    <t>Khu bảo tồn thiên nhiên và đa dạng sinh học</t>
  </si>
  <si>
    <t>Khu phát triển công nghiệp</t>
  </si>
  <si>
    <t>Khu đô thị</t>
  </si>
  <si>
    <t>Khu thương mại - dịch vụ</t>
  </si>
  <si>
    <t>Khu dân cư nông thôn</t>
  </si>
  <si>
    <t>Cơ cấu (%)</t>
  </si>
  <si>
    <t>TỔNG DIỆN TÍCH KHU</t>
  </si>
  <si>
    <t>Diện tích
đầu kỳ năm 2015</t>
  </si>
  <si>
    <t>Diện tích 
cuối kỳ năm 2020</t>
  </si>
  <si>
    <t>Diện tích cuối kỳ, năm 2020</t>
  </si>
  <si>
    <t>Biểu 16/CT</t>
  </si>
  <si>
    <t>Chu chuyển đất đai đến năm 2020</t>
  </si>
  <si>
    <t>Q. Ninh Kiều</t>
  </si>
  <si>
    <t>Q. Bình Thủy</t>
  </si>
  <si>
    <t>Q. Cái Răng</t>
  </si>
  <si>
    <t>Q. Ô Môn</t>
  </si>
  <si>
    <t>Q. Thốt Nốt</t>
  </si>
  <si>
    <t>H. Phong Điền</t>
  </si>
  <si>
    <t>H. Cờ Đỏ</t>
  </si>
  <si>
    <t>H. Thới Lai</t>
  </si>
  <si>
    <t>H. Vĩnh Thạnh</t>
  </si>
  <si>
    <t>KẾ HOẠCH SỬ DỤNG ĐẤT KỲ CUỐI PHÂN THEO NĂM CỦA THÀNH PHỐ CẦN THƠ</t>
  </si>
  <si>
    <t>Quận Ninh Kiều</t>
  </si>
  <si>
    <t>Quận Bình Thủy</t>
  </si>
  <si>
    <t>Quận Cái Răng</t>
  </si>
  <si>
    <t>Quận Ô Môn</t>
  </si>
  <si>
    <t>Quận Thốt Nốt</t>
  </si>
  <si>
    <t>Huyện Phong Điền</t>
  </si>
  <si>
    <t>Huyện Cờ Đỏ</t>
  </si>
  <si>
    <t>Huyện Thới Lai</t>
  </si>
  <si>
    <t>Huyện Vĩnh Thạnh</t>
  </si>
  <si>
    <t>2016-2020</t>
  </si>
  <si>
    <t>-</t>
  </si>
  <si>
    <t>Cơ sở nghiên cứu, thực nghiệm và sản xuất các thiết bị phục vụ nông nghiệp</t>
  </si>
  <si>
    <t>Khu nông nghiệp ứng dụng công nghệ cao - Khu 2</t>
  </si>
  <si>
    <t>Khu nông nghiệp ứng dụng công nghệ cao - Khu 1</t>
  </si>
  <si>
    <t>BCHQS phường Long Hòa</t>
  </si>
  <si>
    <t>BCHQS phường Phú Thứ</t>
  </si>
  <si>
    <t>BCHQS phường Thường Thạnh</t>
  </si>
  <si>
    <t>Trạm rada của Sư đoàn 367</t>
  </si>
  <si>
    <t>BCHQS quận Thốt Nốt (mở rộng)</t>
  </si>
  <si>
    <t>Căn cứ hậu phương quận Thốt Nốt</t>
  </si>
  <si>
    <t>Căn cứ chiến đấu quận Thốt Nốt</t>
  </si>
  <si>
    <t>Sở chỉ huy thống nhất</t>
  </si>
  <si>
    <t xml:space="preserve">BCHQS phường Trung Nhứt </t>
  </si>
  <si>
    <t>BCHQS phường Thuận An</t>
  </si>
  <si>
    <t>BCHQS xã Nhơn Nghĩa</t>
  </si>
  <si>
    <t>BCHQS xã Giai Xuân</t>
  </si>
  <si>
    <t>BCHQS xã Đông Hiệp</t>
  </si>
  <si>
    <t>BCHQS xã Thới Đông</t>
  </si>
  <si>
    <t>BCHQS xã Trung An</t>
  </si>
  <si>
    <t>BCHQS xã Trường Thành</t>
  </si>
  <si>
    <t>BCHQS xã Tân Thạnh</t>
  </si>
  <si>
    <t>BCHQS xã Trường xuân B</t>
  </si>
  <si>
    <t>Căn cứ hậu phương huyện Vĩnh Thạnh</t>
  </si>
  <si>
    <t>Căn cứ chiến đấu huyện Vĩnh Thạnh</t>
  </si>
  <si>
    <t>Thế trận quân sự khu vực phòng thủ huyện Vĩnh Thạnh</t>
  </si>
  <si>
    <t>BCHQS xã Thạnh Lộc</t>
  </si>
  <si>
    <t>BCHQS xã Thạnh An</t>
  </si>
  <si>
    <t>BCHQS xã Thạnh Quới</t>
  </si>
  <si>
    <t>BCHQS xã Thạnh Mỹ</t>
  </si>
  <si>
    <t>BCHQS xã Thạnh Thắng</t>
  </si>
  <si>
    <t>Trụ sở công an Thành phố (mở rộng)</t>
  </si>
  <si>
    <t>Trung tâm Chỉ huy tình báo Tây Nam Bộ (thuộc Tổng cục V - Bộ công an)</t>
  </si>
  <si>
    <t>Trường nghiệp vụ cảnh sát nhân dân 3</t>
  </si>
  <si>
    <t>Khu nhà ở cán bộ chiến sĩ cảnh sát nhân dân 3</t>
  </si>
  <si>
    <t>Trung tâm huấn luyện bồi dưỡng nghiệp vụ (mở rộng)</t>
  </si>
  <si>
    <t>Phòng cảnh sát PCCC quận Cái Răng</t>
  </si>
  <si>
    <t>Phòng CSCĐ, huấn luyện cảnh khuyển, sân bãi cảnh sát đặc nhiệm</t>
  </si>
  <si>
    <t>Trạm CSGT đường thủy quận Cái Răng</t>
  </si>
  <si>
    <t>Phòng cảnh sát PCCC quận Ô Môn</t>
  </si>
  <si>
    <t>Trạm cảnh sát giao thông đường bộ (Trạm số 2)</t>
  </si>
  <si>
    <t>Trụ sở công an quận Ô Môn dự kiến</t>
  </si>
  <si>
    <t>Phòng cảnh sát PCCC huyện Phong Điền</t>
  </si>
  <si>
    <t>Khu liên hợp thể thao công an thành phố</t>
  </si>
  <si>
    <t>Trụ sở công an xã Giai Xuân</t>
  </si>
  <si>
    <t>Trụ sở công an xã Nhơn Ái</t>
  </si>
  <si>
    <t>Trụ sở công an xã Nhơn Nghĩa</t>
  </si>
  <si>
    <t>Trụ sở công an xã Đông Thắng</t>
  </si>
  <si>
    <t>Trụ sở công an xã Trung Hưng</t>
  </si>
  <si>
    <t>Trụ sở công an xã Thới Đông</t>
  </si>
  <si>
    <t>Trụ sở công an xã Trung An</t>
  </si>
  <si>
    <t>Trụ sở công an xã Thới Hưng</t>
  </si>
  <si>
    <t>Phòng cảnh sát PCCC huyện Thới Lai</t>
  </si>
  <si>
    <t>Trụ sở công an xã Trường Xuân B</t>
  </si>
  <si>
    <t>Trụ sở công an xã Xuân Thắng</t>
  </si>
  <si>
    <t>Trụ sở công an xã Thới Tân</t>
  </si>
  <si>
    <t>Trụ sở công an xã Định Môn</t>
  </si>
  <si>
    <t>Trụ sở công an xã Đông Thuận</t>
  </si>
  <si>
    <t>Trụ sở công an xã Tân Thạnh</t>
  </si>
  <si>
    <t>Trụ sở công an xã Trường Thắng</t>
  </si>
  <si>
    <t>Phòng cảnh sát PCCC huyện Vĩnh Thạnh</t>
  </si>
  <si>
    <t>Chốt an ninh trật tự Sáu Bọng</t>
  </si>
  <si>
    <t>Trụ sở công an huyện Vĩnh Thạnh (mở rộng)</t>
  </si>
  <si>
    <t>Trụ sở công an xã Vĩnh Trinh (mở rộng)</t>
  </si>
  <si>
    <t xml:space="preserve">Trụ sở công an xã Thạnh Thắng </t>
  </si>
  <si>
    <t xml:space="preserve">Trụ sở công an xã Thạnh An </t>
  </si>
  <si>
    <t>Khu công nghiệp Trà Nóc 1</t>
  </si>
  <si>
    <t>Khu công nghiệp Hưng Phú 1</t>
  </si>
  <si>
    <t>Khu công nghiệp Hưng Phú 2A</t>
  </si>
  <si>
    <t>Khu công nghiệp Hưng Phú 2B</t>
  </si>
  <si>
    <t>Khu công nghiệp Trà Nóc 2</t>
  </si>
  <si>
    <t xml:space="preserve">Khu công nghiệp Ô Môn </t>
  </si>
  <si>
    <t>2016-2018</t>
  </si>
  <si>
    <t>Khu công nghiệp Bắc Ô Môn</t>
  </si>
  <si>
    <t>Cụm công nghiệp Bình Thủy</t>
  </si>
  <si>
    <t>Cụm công nghiệp Phong Điền</t>
  </si>
  <si>
    <t>Cụm công nghiệp Cờ Đỏ</t>
  </si>
  <si>
    <t>Cụm công nghiệp Thới Lai</t>
  </si>
  <si>
    <t xml:space="preserve">Cụm công nghiệp Vĩnh Thạnh </t>
  </si>
  <si>
    <t>Trung tâm văn hóa thể thao quận Ninh Kiều</t>
  </si>
  <si>
    <t>Phòng truyền thống quận Ninh Kiều</t>
  </si>
  <si>
    <t>Nhà sáng tác khu vực Nam bộ</t>
  </si>
  <si>
    <t xml:space="preserve">Nhà văn hóa thanh niên quận đoàn (QH 1/2000 hai bên đường Võ Văn Kiệt) </t>
  </si>
  <si>
    <t>Quảng trường (QH 1/2000 Khu các trường ĐH&amp;GDCN)</t>
  </si>
  <si>
    <t>Thư viện dự kiến (QH 1/2000 Khu các trường ĐH&amp;GDCN)</t>
  </si>
  <si>
    <t xml:space="preserve">Trung tâm sinh hoạt thiếu nhi quận (QH 1/2000 hai bên đường Võ Văn Kiệt) </t>
  </si>
  <si>
    <t>Tượng đài Thanh niên xung phong khu Tây Nam Bộ</t>
  </si>
  <si>
    <t>Nhà lưu niệm nhạc sĩ Lưu Hữu Phước</t>
  </si>
  <si>
    <t>Bia Căm Thù P. Trường Lạc</t>
  </si>
  <si>
    <t>Bia tưởng niệm nơi thành lập chi bộ đầu tiên</t>
  </si>
  <si>
    <t>Trung tâm văn hóa quận (giai đoạn 2)</t>
  </si>
  <si>
    <t xml:space="preserve">Trung tâm văn hóa huyện </t>
  </si>
  <si>
    <t>Bia tưởng niệm xã Tân Thới (Khu voi đình)</t>
  </si>
  <si>
    <t>Trung tâm văn hóa huyện</t>
  </si>
  <si>
    <t>Nhà văn hóa thiếu nhi huyện</t>
  </si>
  <si>
    <t xml:space="preserve">Câu lạc bộ người cao tuổi </t>
  </si>
  <si>
    <t xml:space="preserve">Trung tâm sinh hoạt thanh thiếu niên huyện </t>
  </si>
  <si>
    <t>Thư viện, bảo tàng huyện</t>
  </si>
  <si>
    <t xml:space="preserve">Nhà triển lãm, trưng bày huyện </t>
  </si>
  <si>
    <t>Đền thờ liệt sĩ xã Tân Thạnh</t>
  </si>
  <si>
    <t>Đền thờ liệt sĩ xã Đông Bình</t>
  </si>
  <si>
    <t>Đền thờ liệt sĩ xã Trường Thắng</t>
  </si>
  <si>
    <t>Đền thờ liệt sĩ xã Trường Xuân B</t>
  </si>
  <si>
    <t>Bệnh viện Ung Bướu thành phố (mở rộng)</t>
  </si>
  <si>
    <t>Bệnh viện Tim mạch thành phố</t>
  </si>
  <si>
    <t>Bệnh viện mắt, răng hàm mặt thành phố</t>
  </si>
  <si>
    <t>Trung tâm Y tế dự phòng thành phố (mở rộng)</t>
  </si>
  <si>
    <t>Trung tâm điều dưỡng người có công thành phố Cần Thơ</t>
  </si>
  <si>
    <t>Bệnh viện Quốc tế</t>
  </si>
  <si>
    <t>Trung tâm an toàn VSTP quận</t>
  </si>
  <si>
    <t>Trung tâm dân số KHHGĐ quận</t>
  </si>
  <si>
    <t>Trạm y tế Châu Văn Liêm (nâng cấp, mở rộng)</t>
  </si>
  <si>
    <t>Trạm y tế Thới Long (nâng cấp, mở rộng)</t>
  </si>
  <si>
    <t>Trạm y tế Phước Thới (dự kiến vị trí mới)</t>
  </si>
  <si>
    <t>Trung tâm an toàn VSTP quận Ô Môn</t>
  </si>
  <si>
    <t>Trạm y tế phường Trung Nhứt (mở rộng)</t>
  </si>
  <si>
    <t>Trạm y tế phường Trung Kiên (dự kiến điểm mới)</t>
  </si>
  <si>
    <t>Trạm y tế xã Trường Thành</t>
  </si>
  <si>
    <t>Bệnh viện Quân - Dân Y huyện Cờ Đỏ (giai đoạn 2)</t>
  </si>
  <si>
    <t>Trạm y tế - Chữ thập đỏ xã Trung An</t>
  </si>
  <si>
    <t>Giáo dục chuyên nghiệp</t>
  </si>
  <si>
    <t>Trung học phổ thông</t>
  </si>
  <si>
    <t>Trường THPT An Bình (QH 1/2000 KĐT An Bình - Mỹ Khánh)</t>
  </si>
  <si>
    <t>Trường Trung cấp Y Dược Mekong</t>
  </si>
  <si>
    <t>Trường trung cấp Phạm Ngọc Thạch</t>
  </si>
  <si>
    <t>Trường trung cấp nghề Cần Thơ (Liên đoàn Lao động Cần Thơ)</t>
  </si>
  <si>
    <t>Tổ hợp Phân hiệu trường Đại học FPT tại Cần Thơ và Công viên phần mềm FPT Cần Thơ</t>
  </si>
  <si>
    <t>Trường cấp 3 dự kiến (QH 1/2000 hai bên đường Võ Văn Kiệt)</t>
  </si>
  <si>
    <t>Trường CĐ nghề (Cơ khí chế tạo, Quản trị CSDL, cơ điện tử,…)</t>
  </si>
  <si>
    <t>IV.1</t>
  </si>
  <si>
    <t>Trường trung cấp nghề kỹ thuật cao</t>
  </si>
  <si>
    <t>IV.2</t>
  </si>
  <si>
    <t>Trường THPT Phước Thới</t>
  </si>
  <si>
    <t>IV.3</t>
  </si>
  <si>
    <t>IV.4</t>
  </si>
  <si>
    <t>IV.5</t>
  </si>
  <si>
    <t>IV.6</t>
  </si>
  <si>
    <t>Trường trung tâm hướng nghiệp và dạy nghề Thốt Nốt (mở rộng)</t>
  </si>
  <si>
    <t>Trường đào tạo kỹ năng sống</t>
  </si>
  <si>
    <t>Trường THPT Trung An (mở rộng)</t>
  </si>
  <si>
    <t>Trường THPT Trần Ngọc Hoằng</t>
  </si>
  <si>
    <t>Trường cấp II-III Thới Thạnh</t>
  </si>
  <si>
    <t xml:space="preserve">Trường THPT Thới Lai </t>
  </si>
  <si>
    <t>Trường THCS&amp;THPT Thạnh Thắng (mở rộng)</t>
  </si>
  <si>
    <t>Khu liên hợp thể thao thành phố (mở rộng)</t>
  </si>
  <si>
    <t xml:space="preserve">Trung tâm Huấn luyện thể thao quốc gia </t>
  </si>
  <si>
    <t>Khu thể dục - thể thao (QH 1/2000 khu các trường ĐH&amp;GDCN)</t>
  </si>
  <si>
    <t>Trung tâm ứng dụng KH&amp;CN quận Thốt Nốt</t>
  </si>
  <si>
    <t>Khu dưỡng lão và trẻ mồ côi quận Bình Thủy</t>
  </si>
  <si>
    <t>Nhà dưỡng lão quận Thốt Nốt (mở rộng)</t>
  </si>
  <si>
    <t>QL.91B (Đường Nguyễn Văn Linh) mở rộng</t>
  </si>
  <si>
    <t>ĐT.916 (nâng cấp, mở rộng) - đầu tư sau năm 2020</t>
  </si>
  <si>
    <t>ĐT.917 mở mới</t>
  </si>
  <si>
    <t xml:space="preserve">Đoạn từ ĐT.920 - Cầu Trà Nóc 2 </t>
  </si>
  <si>
    <t>Đoạn từ Cầu Trà Nóc 2 - QL.91B</t>
  </si>
  <si>
    <t>Đoạn từ QL.91B - ĐT.918</t>
  </si>
  <si>
    <t>Đoạn từ ĐT.918 - ĐT.923</t>
  </si>
  <si>
    <t>ĐT.918 - Đoạn làm mới từ P. Long Hòa (Q. Bình Thủy) đến X. Giai Xuân (H. Phong Điền)</t>
  </si>
  <si>
    <t>Đoạn qua địa bàn Q. Bình Thủy</t>
  </si>
  <si>
    <t>Đoạn qua địa bàn H. Phong Điền</t>
  </si>
  <si>
    <t>ĐT.919 (đoạn tránh trung tâm TT. Cờ Đỏ)</t>
  </si>
  <si>
    <t>ĐT.920 (đầu tư sau năm 2020)</t>
  </si>
  <si>
    <t>ĐT.920B (mở rộng) - đầu tư sau năm 2020</t>
  </si>
  <si>
    <t>ĐT.920C (mở rộng) - đầu tư sau năm 2020</t>
  </si>
  <si>
    <t>Đoạn qua địa bàn Q. Thốt Nốt</t>
  </si>
  <si>
    <t>Đoạn qua địa bàn huyện Cờ Đỏ</t>
  </si>
  <si>
    <t>Nâng cấp từ đường vào TT xã Thới Đông (đầu tư sau năm 2020)</t>
  </si>
  <si>
    <t>Đoạn qua địa bàn Q. Ô Môn</t>
  </si>
  <si>
    <t>Đoạn qua địa bàn huyện Thới Lai</t>
  </si>
  <si>
    <t>ĐT.923 mở rộng</t>
  </si>
  <si>
    <t>Đoạn từ TT. Phong Điền - QL.91 (qua địa bàn Q. Ô Môn)</t>
  </si>
  <si>
    <t>Đoạn từ TT. Phong Điền - QL.91 (qua địa bàn H. Phong Điền)</t>
  </si>
  <si>
    <t xml:space="preserve">Cầu Vàm Xáng và đoạn làm mới từ ĐT.923 đến đường Cần Thơ - Vị Thanh </t>
  </si>
  <si>
    <t>Đường Áng Khám - Ông Hào (bên trái)</t>
  </si>
  <si>
    <t>Đường Kênh E - nối Thoại Sơn</t>
  </si>
  <si>
    <t>Đường vào trung tâm xã Thạnh Lợi (mở rộng)</t>
  </si>
  <si>
    <t>Đường Sĩ Cuông</t>
  </si>
  <si>
    <t>Đoạn đi qua địa bàn huyện Vĩnh Thạnh</t>
  </si>
  <si>
    <t>Đoạn đi qua địa bàn huyện Cờ Đỏ</t>
  </si>
  <si>
    <t>Đường vào Nông Trường Sông Hậu</t>
  </si>
  <si>
    <t>Đường vào Nông Trường Sông Hậu nối thêm 01 đoạn 4 km sang xã Đông Thuận - Thới Lai</t>
  </si>
  <si>
    <t>Đường kênh Thơm Rơm (nâng cấp, mở rộng)</t>
  </si>
  <si>
    <t>Đường kênh Đông Pháp (nâng cấp, mở rộng)</t>
  </si>
  <si>
    <t>Đường vào viện lúa ĐBSCL (GĐ2)</t>
  </si>
  <si>
    <t>Đường Thới Lai - Tân Thới</t>
  </si>
  <si>
    <t>Đường Thới Tân - Trường Xuân A</t>
  </si>
  <si>
    <t>Đường trục chính đô thị</t>
  </si>
  <si>
    <t>Đường Nguyễn Văn Cừ nối dài (đoạn Mỹ Khánh - Phong Điền)</t>
  </si>
  <si>
    <t>Đường và cầu Trần Hoàng Na</t>
  </si>
  <si>
    <t>Đường hẽm 91</t>
  </si>
  <si>
    <t>Đoạn từ QL.91 -  Đ. Võ Văn Kiệt</t>
  </si>
  <si>
    <t>Đoạn từ Đ. Võ Văn Kiệt - ĐT.918</t>
  </si>
  <si>
    <t>Đường Huỳnh Phan Hộ</t>
  </si>
  <si>
    <t>Đoạn qua địa bàn huyện Phong Điền</t>
  </si>
  <si>
    <t>Đường vành đai Sân bay (làm mới từ Đ. Võ Văn Kiệt - QL.91B)</t>
  </si>
  <si>
    <t>Đường nối QL.91 - Nam Sông Hậu</t>
  </si>
  <si>
    <t>Đoạn qua địa bàn Q. Ninh Kiều</t>
  </si>
  <si>
    <t>Đoạn qua địa bàn Q. Cái Răng</t>
  </si>
  <si>
    <t>Bến xe, bến tàu</t>
  </si>
  <si>
    <t>Bến xe khách Ba Láng (GĐ 1, làm bến đỗ xe buýt)</t>
  </si>
  <si>
    <t>Bến xe khách Ô Môn</t>
  </si>
  <si>
    <t>Bến xe khách huyện Cờ Đỏ</t>
  </si>
  <si>
    <t>Bến tàu Ô Môn</t>
  </si>
  <si>
    <t>Bến tàu Cần Thơ</t>
  </si>
  <si>
    <t>Bến xe buýt</t>
  </si>
  <si>
    <t>Bến xe buýt sân bay</t>
  </si>
  <si>
    <t>Bến xe buýt Thốt Nốt</t>
  </si>
  <si>
    <t>Bến xe buýt Mỹ Khánh</t>
  </si>
  <si>
    <t>Bến xe buýt Phong Điền</t>
  </si>
  <si>
    <t>Bến xe buýt phía Đông</t>
  </si>
  <si>
    <t>Bến xe buýt phía Tây</t>
  </si>
  <si>
    <t xml:space="preserve">Bến xe buýt Vĩnh Thạnh </t>
  </si>
  <si>
    <t>Bến xe buýt Thạnh An</t>
  </si>
  <si>
    <t>Bến xe buýt Cái Cui (đầu tư sau năm 2020)</t>
  </si>
  <si>
    <t>Bãi đậu xe công cộng</t>
  </si>
  <si>
    <t>Hệ thống kè, đê bao, nạo vét kênh mương</t>
  </si>
  <si>
    <t>Kè chống sạt lở chợ Rạch Cam</t>
  </si>
  <si>
    <t>Kè từ UBND phường Thới An Đông đến trường MN Thới An Đông</t>
  </si>
  <si>
    <t>Kè đường Trưng Nữ Vương</t>
  </si>
  <si>
    <t>Kè bảo vệ thị trấn Thốt Nốt (đoạn từ cầu Thốt Nốt đến cầu Trà Cui)</t>
  </si>
  <si>
    <t>Kè sông Bò Ót (đoạn từ cầu Bò Ót đến vàm sông Bò Ót)</t>
  </si>
  <si>
    <t>Kè sông Trà Niền</t>
  </si>
  <si>
    <t>Tuyến đê bao vườn cây ăn trái xã Nhơn Ái</t>
  </si>
  <si>
    <t>Nâng cấp đê bao bờ Bắc tuyến kênh Đòn Dông từ B - H</t>
  </si>
  <si>
    <t>Nâng cấp bờ bao Kênh 1000 - từ Kinh E đến H</t>
  </si>
  <si>
    <t>Nâng cấp bờ bao kênh 600</t>
  </si>
  <si>
    <t>Nâng cấp đê bao bờ bao kinh ranh Cần Thơ - An Giang</t>
  </si>
  <si>
    <t>Khu, bãi đổ đất, trạm bơm</t>
  </si>
  <si>
    <t>Khu đổ đất (nạo vét kênh Mương Bố)</t>
  </si>
  <si>
    <t>Khu đổ đất (nạo vét kênh Ô Môn)</t>
  </si>
  <si>
    <t>Trạm bơm điện E2 - D2 xã Thạnh Lợi</t>
  </si>
  <si>
    <t>Đường dây và trạm biến áp trên địa bàn quận Ninh Kiều</t>
  </si>
  <si>
    <t>Các đường dây cao thế và trạm biến áp trên địa bàn quận Bình Thủy</t>
  </si>
  <si>
    <t>Tuyến đường dây 110 Kv</t>
  </si>
  <si>
    <t>Trạm biến áp 110 Kv Châu Thành 2 và đường dây Châu Thành 2 - Trạm 220 Kv Cần Thơ</t>
  </si>
  <si>
    <t>Tuyến đường dây 220 Kv</t>
  </si>
  <si>
    <t>Trạm biến áp 110 Kv và đường dây đấu nối</t>
  </si>
  <si>
    <t>Đường dây 22 Kv</t>
  </si>
  <si>
    <t>Đoạn qua địa bàn H. Thới Lai</t>
  </si>
  <si>
    <t>Đường dây 220 Kv TTĐL Long Phú - Cần Thơ - Trà Nóc và trạm biến áp 220 Kv Cần Thơ</t>
  </si>
  <si>
    <t>Đường dây 220 Kv Ô Môn - Sóc Trăng (đoạn xây dựng mới)</t>
  </si>
  <si>
    <t>Đường dây 220 Kv Cai Lậy - Trà Nóc (cải tạo, nâng cấp)</t>
  </si>
  <si>
    <t>Trạm biến áp theo quy hoạch khu đô thị Thới Thuận, đường dây 110 Kv và đường dây 22 Kv</t>
  </si>
  <si>
    <t xml:space="preserve">Tuyến đường dây trạm 220 Kv Cao Lãnh - Thốt Nốt </t>
  </si>
  <si>
    <t>Trạm biến áp 220 Kv</t>
  </si>
  <si>
    <t>Trạm biến áp xã Nhơn Nghĩa, huyện Phong Điền</t>
  </si>
  <si>
    <t>Trạm biến áp huyện Cờ Đỏ</t>
  </si>
  <si>
    <t>Trạm quản lý điện xã Trường Thắng</t>
  </si>
  <si>
    <t xml:space="preserve">Trạm quản lý điện xã Trường Xuân B </t>
  </si>
  <si>
    <t xml:space="preserve">Trạm quản lý điện xã Đông Thuận </t>
  </si>
  <si>
    <t xml:space="preserve">Trạm quản lý điện xã Định Môn </t>
  </si>
  <si>
    <t>Đường ống dẫn khí lô B</t>
  </si>
  <si>
    <t>DTLS Linh Sơn Cổ Miếu (mở rộng)</t>
  </si>
  <si>
    <t>DTLS Đình Thới An (mở rộng)</t>
  </si>
  <si>
    <t>DTLS kiến trúc nghệ thuật Chùa Cảm Thiên Đại Đế (mở rộng)</t>
  </si>
  <si>
    <t>DTLS mộ nhà thơ Phan Văn Trị (mở rộng)</t>
  </si>
  <si>
    <t>Di tích khảo cổ Nhơn Thành</t>
  </si>
  <si>
    <t>DTLS Giàn Gừa (mở rộng)</t>
  </si>
  <si>
    <t>DTLS Lộ Vòng Cung</t>
  </si>
  <si>
    <t>Khu di tích chiến thắng Ông Hào (mở rộng)</t>
  </si>
  <si>
    <t>Khu di tích Chi bộ An Nam Cộng Sản Đảng</t>
  </si>
  <si>
    <t>Vườn Cò Bằng Lăng (mở rộng)</t>
  </si>
  <si>
    <t xml:space="preserve">Bãi chứa rác tập trung phường Tân Lộc </t>
  </si>
  <si>
    <t>Khu xử lý chất thải rắn huyện Thới Lai</t>
  </si>
  <si>
    <t>Trụ sở thuế các phường dự kiến</t>
  </si>
  <si>
    <t>Khu hành chính phường Phú Thứ</t>
  </si>
  <si>
    <t>Khu hành chính quận Cái Răng</t>
  </si>
  <si>
    <t>Hội trường UBND phường Thới Long</t>
  </si>
  <si>
    <t>Trung tâm dân số KHHGĐ quận Ô Môn</t>
  </si>
  <si>
    <t>Trung tâm bồi dưỡng chính trị quận Ô Môn</t>
  </si>
  <si>
    <t xml:space="preserve">Trụ sở UBND phường Phước Thới </t>
  </si>
  <si>
    <t>Trụ sở UBND phường Trung Nhứt</t>
  </si>
  <si>
    <t>Trụ sở UBND phường Thuận Hưng</t>
  </si>
  <si>
    <t>Trung tâm lưu trữ quận Thốt Nốt</t>
  </si>
  <si>
    <t>Trụ sở phòng Kinh tế quận Thốt Nốt</t>
  </si>
  <si>
    <t>Khu hành chính xã Giai Xuân (mở rộng theo QHTT xã)</t>
  </si>
  <si>
    <t>Khu hành chính xã Trường Long (dự kiến mới)</t>
  </si>
  <si>
    <t>Trụ sở UBND xã Tân Thới (mở rộng)</t>
  </si>
  <si>
    <t>Trụ sở UBND xã Nhơn Nghĩa</t>
  </si>
  <si>
    <t>Chi cục thống kê huyện Phong Điền</t>
  </si>
  <si>
    <t>Phòng Giáo dục đào tạo huyện Phong Điền</t>
  </si>
  <si>
    <t>Phòng NN&amp;PTNT và liên trạm huyện Phong Điền</t>
  </si>
  <si>
    <t>Kho lưu trữ huyện Phong Điền</t>
  </si>
  <si>
    <t>Trụ sở UBND xã Thới Tân (nâng cấp, mở rộng)</t>
  </si>
  <si>
    <t>Trụ sở UBND xã Trường Thành (nâng cấp, mở rộng)</t>
  </si>
  <si>
    <t>Phòng y tế huyện Thới Lai</t>
  </si>
  <si>
    <t>Đội quản lý thị trường số 8</t>
  </si>
  <si>
    <t>Họ đạo quận Cái Răng</t>
  </si>
  <si>
    <t>Tịnh thất Giác Minh</t>
  </si>
  <si>
    <t>Học viện Phật giáo Nam Tông Khmer</t>
  </si>
  <si>
    <t>Tịnh xá Ngọc Trung</t>
  </si>
  <si>
    <t>Nhà thờ Bình Minh (mở rộng)</t>
  </si>
  <si>
    <t>Tịnh thất Bửu Thiện</t>
  </si>
  <si>
    <t>Chùa Pháp Bảo</t>
  </si>
  <si>
    <t>Nhà tang lễ quận Ninh Kiều (phục vụ cộng đồng)</t>
  </si>
  <si>
    <t>Nhà tang lễ thành phố Cần Thơ</t>
  </si>
  <si>
    <t>Nghĩa trang liệt sĩ phường Long Tuyền (mở rộng)</t>
  </si>
  <si>
    <t>Công viên Nghĩa trang dự kiến</t>
  </si>
  <si>
    <t>Nghĩa trang liệt sĩ quận Ô Môn (mở rộng)</t>
  </si>
  <si>
    <t>Nghĩa trang nhân dân quận Thốt Nốt</t>
  </si>
  <si>
    <t>Nghĩa trang nhân dân huyện Phong Điền (mở rộng)</t>
  </si>
  <si>
    <t xml:space="preserve">Nghĩa địa xã Trung Hưng, huyện Cờ Đỏ </t>
  </si>
  <si>
    <t>Khu công viên nghĩa địa huyện Cờ Đỏ</t>
  </si>
  <si>
    <t>Nghĩa trang sinh thái huyện Thới Lai</t>
  </si>
  <si>
    <t>Nghĩa trang liệt sĩ huyện Vĩnh Thạnh</t>
  </si>
  <si>
    <t>Cụm nghĩa địa tập trung xã Vĩnh Bình</t>
  </si>
  <si>
    <t>Cụm nghĩa địa tập trung xã Thạnh Tiến</t>
  </si>
  <si>
    <t>Đất nuôi trồng thủy sản chuyển sang đất trồng lúa</t>
  </si>
  <si>
    <t>NTS/LUA</t>
  </si>
  <si>
    <t>Đất nuôi trồng thủy sản chuyển sang đất trồng cây lâu năm</t>
  </si>
  <si>
    <t>NTS/CLN</t>
  </si>
  <si>
    <t>NTS/LMU</t>
  </si>
  <si>
    <t>NTS/NKH</t>
  </si>
  <si>
    <t>NTS/HNK</t>
  </si>
  <si>
    <t>Đất nuôi trồng thủy sản chuyển sang đất trồng cây hàng năm khác</t>
  </si>
  <si>
    <t>Đất nuôi trồng thủy sản chuyển sang đất làm muối</t>
  </si>
  <si>
    <t>Đất nuôi trồng thủy sản chuyển sang đất nông nghiệp khác</t>
  </si>
  <si>
    <t>Đất nuôi trồng thủy sản chuyển sang đất hàng năm khác</t>
  </si>
  <si>
    <t>KẾ HOẠCH SỬ DỤNG ĐẤT ĐẾN NĂM 2020 CỦA THÀNH PHỐ CẦN THƠ</t>
  </si>
  <si>
    <t>Quy hoạch đến năm 2020 được duyệt (57/NQ-CP)</t>
  </si>
  <si>
    <t>Đất chưa sử dụng còn lại</t>
  </si>
  <si>
    <t>Biểu 13/CT</t>
  </si>
  <si>
    <t>Biểu 15/CT</t>
  </si>
  <si>
    <t>Đất chưa sử dụng đưa vào sử dụng</t>
  </si>
  <si>
    <t>KNN</t>
  </si>
  <si>
    <t>KLN</t>
  </si>
  <si>
    <t>KBT</t>
  </si>
  <si>
    <t>KPC</t>
  </si>
  <si>
    <t>DTC</t>
  </si>
  <si>
    <t>KTM</t>
  </si>
  <si>
    <t>DNT</t>
  </si>
  <si>
    <t>Khu bảo tồn và đa dạng sinh học</t>
  </si>
  <si>
    <t>Hiện trạng
năm 2010</t>
  </si>
  <si>
    <t>Trạm cảnh sát giao thông số 3</t>
  </si>
  <si>
    <t>Bệnh viện Chấn thương chỉnh hình</t>
  </si>
  <si>
    <t>Trung tâm Pháp Y tâm thần Tây Nam Bộ</t>
  </si>
  <si>
    <t>Trung tâm ứng dụng tiến bộ KH&amp;CN thành phố Cần Thơ</t>
  </si>
  <si>
    <t>ĐT.921 - Đoạn dự kiến làm mới từ QL.91 đến Cầu Ngã Tư trên ĐT.921 xã Trung An</t>
  </si>
  <si>
    <t>Hệ thống đường huyện</t>
  </si>
  <si>
    <t>Bến xe khách quận Thốt Nốt</t>
  </si>
  <si>
    <t>Đất có di tích, danh thắng</t>
  </si>
  <si>
    <t>Trụ sở công an phường An Bình</t>
  </si>
  <si>
    <t>Trung tâm NCƯD và đào tạo huấn luyện PCCC, cứu nạn, cứu hộ (địa bàn quận Ninh Kiều)</t>
  </si>
  <si>
    <t>Nhà tạm giữ</t>
  </si>
  <si>
    <t>Phòng cháy chữa cháy số 3</t>
  </si>
  <si>
    <t>Khu nhà ở cán bộ chiến sĩ công an thành phố</t>
  </si>
  <si>
    <t>Trạm CSGT cửa ô Hưng Phú</t>
  </si>
  <si>
    <t>Đội bảo vệ mục tiêu VN2</t>
  </si>
  <si>
    <t>Khu công nghiệp Thốt Nốt</t>
  </si>
  <si>
    <t>Đền thờ Vua Hùng</t>
  </si>
  <si>
    <t>Trung tâm văn hóa Tây Đô (QH 1/500 khu TTVH Tây Đô, (116,00 ha))</t>
  </si>
  <si>
    <t>Khu tưởng niệm soạn giả Mộc quán Nguyễn Trọng Quyền</t>
  </si>
  <si>
    <t>Đền thờ Châu văn Liêm (giai đoạn 2)</t>
  </si>
  <si>
    <t>Bệnh viện Vinmec</t>
  </si>
  <si>
    <t>Bệnh viện Đa Khoa CAMEDIC Cần Thơ</t>
  </si>
  <si>
    <t>Bệnh viện tim mạch đột quỵ Cần Thơ</t>
  </si>
  <si>
    <t>Quỹ đất dự trữ phát triển cơ sở y tế trên địa bàn quận Ninh Kiều</t>
  </si>
  <si>
    <t>Trạm y tế phường Long Hòa</t>
  </si>
  <si>
    <t>Trạm y tế P. Thới An Đông (dự kiến vị trí mới)</t>
  </si>
  <si>
    <t>Quỹ đất dự trữ phát triển y tế (QH 1/2000 hai bên đường Võ Văn Kiệt)</t>
  </si>
  <si>
    <t>Quỹ đất dự trữ phát triển cơ sở y tế (thuộc các khu QHCT trên địa bàn quận)</t>
  </si>
  <si>
    <t>Trường trung cấp Miền Tây</t>
  </si>
  <si>
    <t xml:space="preserve">Trường CĐ văn hóa nghệ thuật Cần Thơ </t>
  </si>
  <si>
    <t>Trường CĐ nghề Cần Thơ</t>
  </si>
  <si>
    <t>Trường CĐ nghề Cần Thơ (cơ sở 2)</t>
  </si>
  <si>
    <t>Trường ĐH kỹ thuật công nghệ (QH 1/2000 Khu các trường ĐH&amp;GDCN)</t>
  </si>
  <si>
    <t>Trường CĐ kinh tế đối ngoại (QH 1/2000 Khu các trường ĐH&amp;GDCN (02 khu))</t>
  </si>
  <si>
    <t>Trường ĐH Điều dưỡng kỹ thuật y tế Cần Thơ (QH 1/2000 Khu các trường ĐH&amp;GDCN)</t>
  </si>
  <si>
    <t>Quỹ đất dự trữ xây dựng các trường đại học (QH 1/2000 Khu các trường ĐH&amp;GDCN)</t>
  </si>
  <si>
    <t>Nâng cấp, mở rộng Trung tâm bảo trợ thành phố Cần Thơ</t>
  </si>
  <si>
    <t>ĐT.922 - (nâng cấp, mở rộng)</t>
  </si>
  <si>
    <t xml:space="preserve">Đoạn qua địa bàn quận Ô Môn </t>
  </si>
  <si>
    <t>Đường vào công ty TNHH MTV nông nghiệp Cờ Đỏ</t>
  </si>
  <si>
    <t>Đường từ khu nông nghiệp công nghệ cao đến đường tránh thị trấn Cờ Đỏ</t>
  </si>
  <si>
    <t>Bến xe trung tâm thành phố Cần Thơ (mở rộng giai đoạn 2)</t>
  </si>
  <si>
    <t>Mở rộng bến khách ngang sông</t>
  </si>
  <si>
    <t>Dự án phát triển thành phố Cần Thơ và tăng cường khả năng thích ứng đô thị</t>
  </si>
  <si>
    <t>Kè chống sạt lở sông Ô Môn (giai đoạn 2, 3)</t>
  </si>
  <si>
    <t>Nâng cấp đê bao bờ Nam tuyến kênh Đòn Dông từ B - ranh Kiên Giang</t>
  </si>
  <si>
    <t>Khu đổ đất (Nạo vét kênh Tắc Ông Thục, thí điểm theo mô hình ngân hàng đất)</t>
  </si>
  <si>
    <t xml:space="preserve">DTLS Đình Tân Lộc Đông </t>
  </si>
  <si>
    <t>Bia di tích chiến thắng Lung Đưa</t>
  </si>
  <si>
    <t>Bãi rác xã Đông Thắng (mở rộng)</t>
  </si>
  <si>
    <t>Năm 2010</t>
  </si>
  <si>
    <t>Năm 2015</t>
  </si>
  <si>
    <t xml:space="preserve">Trong đó: </t>
  </si>
  <si>
    <t>PHÂN KỲ QUY HOẠCH SỬ DỤNG ĐẤT CỦA THÀNH PHỐ CẦN THƠ</t>
  </si>
  <si>
    <t>Phân từng năm kế hoạch</t>
  </si>
  <si>
    <t>Trung tâm thể dục thể thao huyện Phong Điền</t>
  </si>
  <si>
    <t>Trung tâm thể dục thể thao huyện Cờ Đỏ</t>
  </si>
  <si>
    <t>Trung tâm thể dục thể thao huyện Thới Lai</t>
  </si>
  <si>
    <t>Khu Liên hợp thể dục thể thao huyện Vĩnh Thạnh</t>
  </si>
  <si>
    <t>IV.7</t>
  </si>
  <si>
    <t>a</t>
  </si>
  <si>
    <t>b</t>
  </si>
  <si>
    <t>Các chợ trên địa bàn quận Ô Môn</t>
  </si>
  <si>
    <t>Các chợ trên địa bàn quận Thốt Nốt</t>
  </si>
  <si>
    <t>Các chợ trên địa bàn huyện Phong Điền</t>
  </si>
  <si>
    <t>Các chợ trên địa bàn huyện Cờ Đỏ</t>
  </si>
  <si>
    <t>Các chợ trên địa bàn huyện Thới Lai</t>
  </si>
  <si>
    <t>Các chợ trên địa bàn huyện Vĩnh Thạnh</t>
  </si>
  <si>
    <t>(4)=(6)+...+(14)</t>
  </si>
  <si>
    <t>HỆ THỐNG BIỂU</t>
  </si>
  <si>
    <t>Q. Thốt Nốt ,
H. Vĩnh Thạnh</t>
  </si>
  <si>
    <t>Các cơ sở kinh doanh thương mại dịch vụ trên địa bàn thành phố</t>
  </si>
  <si>
    <t>Các khu, cơ sở kinh doanh TMDV trên địa bàn quận Ninh Kiều</t>
  </si>
  <si>
    <t>Các khu, cơ sở kinh doanh TMDV trên địa bàn quận Bình Thủy</t>
  </si>
  <si>
    <t>Các khu, cơ sở kinh doanh TMDV trên địa bàn quận Cái Răng</t>
  </si>
  <si>
    <t>Các khu, cơ sở kinh doanh TMDV trên địa bàn quận Ô Môn</t>
  </si>
  <si>
    <t>Các khu, cơ sở kinh doanh TMDV trên địa bàn quận Thốt Nốt</t>
  </si>
  <si>
    <t>Các khu, cơ sở kinh doanh TMDV trên địa bàn huyện Phong Điền</t>
  </si>
  <si>
    <t>Các khu, cơ sở kinh doanh TMDV trên địa bàn huyện Cờ Đỏ</t>
  </si>
  <si>
    <t>Các khu, cơ sở kinh doanh TMDV trên địa bàn huyện Thới Lai</t>
  </si>
  <si>
    <t>Các khu, cơ sở kinh doanh TMDV trên địa bàn huyện Vĩnh Thạnh</t>
  </si>
  <si>
    <t>Các cơ sở sản xuất phi nông nghiệp trên địa bàn quận Ninh Kiều</t>
  </si>
  <si>
    <t>Các cơ sở sản xuất phi nông nghiệp trên địa bàn thành phố</t>
  </si>
  <si>
    <t>Các cơ sở sản xuất phi nông nghiệp trên địa bàn quận Bình Thủy</t>
  </si>
  <si>
    <t>Các cơ sở sản xuất phi nông nghiệp trên địa bàn quận Cái Răng</t>
  </si>
  <si>
    <t>Các cơ sở sản xuất phi nông nghiệp trên địa bàn quận Ô Môn</t>
  </si>
  <si>
    <t>Các cơ sở sản xuất phi nông nghiệp trên địa bàn quận Thốt Nốt</t>
  </si>
  <si>
    <t>Các cơ sở sản xuất phi nông nghiệp trên địa bàn huyện Phong Điền</t>
  </si>
  <si>
    <t>Các cơ sở sản xuất phi nông nghiệp trên địa bàn huyện Cờ Đỏ</t>
  </si>
  <si>
    <t>Các cơ sở sản xuất phi nông nghiệp trên địa bàn huyện Thới Lai</t>
  </si>
  <si>
    <t>Các cơ sở sản xuất phi nông nghiệp trên địa bàn huyện Vĩnh Thạnh</t>
  </si>
  <si>
    <t>c</t>
  </si>
  <si>
    <t>Phân từng năm kế hoạch các hạng mục</t>
  </si>
  <si>
    <t>Phân theo quận/huyện</t>
  </si>
  <si>
    <t>Khu thể dục thể thao quận Ô Môn</t>
  </si>
  <si>
    <t>Quỹ đất dự trữ phát triển TDTT trên địa bàn thành phố</t>
  </si>
  <si>
    <t>Sân vận động và nhà tập đa năng các quận/huyện trên địa bàn thành phố (phân từng năm KH)</t>
  </si>
  <si>
    <t xml:space="preserve">Trung tâm văn hóa thể thao quận Cái Răng </t>
  </si>
  <si>
    <t>Các bưu điện văn hóa và trạm viễn thông trên địa bàn quận Ninh Kiều</t>
  </si>
  <si>
    <t>Các bưu điện văn hóa và trạm viễn thông trên địa bàn quận Bình Thủy</t>
  </si>
  <si>
    <t>Các bưu điện văn hóa và trạm viễn thông trên địa bàn quận Cái Răng</t>
  </si>
  <si>
    <t>Các bưu điện văn hóa và trạm viễn thông trên địa bàn quận Thốt Nốt</t>
  </si>
  <si>
    <t>Các bưu điện văn hóa và trạm viễn thông trên địa bàn huyện Phong Điền</t>
  </si>
  <si>
    <t>Các bưu điện văn hóa và trạm viễn thông trên địa bàn huyện Cờ Đỏ</t>
  </si>
  <si>
    <t>Các bưu điện văn hóa và trạm viễn thông trên địa bàn huyện Vĩnh Thạnh</t>
  </si>
  <si>
    <t>Các bưu điện văn hóa và trạm viễn thông trên địa bàn huyện Thới Lai</t>
  </si>
  <si>
    <t>Các chợ dự kiến trên địa bàn thành phố</t>
  </si>
  <si>
    <t>Các chợ trên địa bàn quận Ninh Kiều</t>
  </si>
  <si>
    <t>Các chợ trên địa bàn quận Bình Thủy</t>
  </si>
  <si>
    <t>Các chợ trên địa bàn quận Cái Răng</t>
  </si>
  <si>
    <t>Các quận/huyện</t>
  </si>
  <si>
    <t>Lò đốt chất thải rắn sinh hoạt quận Thốt Nốt</t>
  </si>
  <si>
    <t>Các huyện</t>
  </si>
  <si>
    <t>Các căn cứ hậu phương, căn cứ chiến đấu và điểm tự chiến đấu các quận/huyện còn lại trên địa bàn thành phố Cần Thơ</t>
  </si>
  <si>
    <t>Quỹ đất xây dựng trụ sở công an dự kiến tách xã, phường trên địa bàn thành phố</t>
  </si>
  <si>
    <t>Các khu công nghiệp hiện trạng và dự kiến QH mới trên địa bàn thành phố Cần Thơ</t>
  </si>
  <si>
    <t>Trường Cao đẳng kinh tế - kỹ thuật Cần Thơ (hạng mục xây dựng trại thực nghiệm)</t>
  </si>
  <si>
    <t>Khu sân Golf Cồn Ấu  (QH 1/500 khu sân golf và biệt thự Cồn Ấu)</t>
  </si>
  <si>
    <t>Khu công nghệ thông tin tập trung (Khu đô thị mới và khu CNTT tập trung)</t>
  </si>
  <si>
    <t>Đường cao tốc Sóc Trăng - Cần Thơ - Châu Đốc (đầu tư sau năm 2020)</t>
  </si>
  <si>
    <t>Q. Ninh Kiều, Q. Bình Thủy</t>
  </si>
  <si>
    <t>QL.91 mở rộng</t>
  </si>
  <si>
    <t>Đường tỉnh</t>
  </si>
  <si>
    <t>Đường nối QL91 với đường Lộ Tẻ - Rạch Sỏi (đầu tư sau năm 2020)</t>
  </si>
  <si>
    <t>H. Vĩnh Thạnh, H. Cờ Đỏ</t>
  </si>
  <si>
    <t>Hệ thống bến, cảng</t>
  </si>
  <si>
    <t>Hệ thống đường nội bộ còn lại</t>
  </si>
  <si>
    <t>Đất tôn giáo, tín ngưỡng</t>
  </si>
  <si>
    <t>Đất xây dựng trụ sở cơ quan, công trình sự nghiệp</t>
  </si>
  <si>
    <t>TTN</t>
  </si>
  <si>
    <t>CTS</t>
  </si>
  <si>
    <t>Khu sản xuất
nông nghiệp</t>
  </si>
  <si>
    <t>Đất sông, kênh, rạch</t>
  </si>
  <si>
    <t>Tăng khác</t>
  </si>
  <si>
    <t>d</t>
  </si>
  <si>
    <t>Q. Ninh Kiều,
Q. Bình Thủy</t>
  </si>
  <si>
    <t>PHÂN KỲ DIỆN TÍCH CHUYỂN MỤC ĐÍCH SỬ DỤNG ĐẤT
TRONG KỲ QUY HOẠCH CỦA THÀNH PHỐ CẦN THƠ</t>
  </si>
  <si>
    <t>(4)=(5)+
...+(9)</t>
  </si>
  <si>
    <t>(4)=(5)+
...+(13)</t>
  </si>
  <si>
    <t>Diện tích
đầu kỳ năm 2010</t>
  </si>
  <si>
    <r>
      <t>PNK</t>
    </r>
    <r>
      <rPr>
        <vertAlign val="superscript"/>
        <sz val="10"/>
        <rFont val="Times New Roman"/>
        <family val="1"/>
      </rPr>
      <t>(a)</t>
    </r>
  </si>
  <si>
    <t>Kỳ cuối
(2016-2020)</t>
  </si>
  <si>
    <t>Hiện trạng sử dụng đất năm 2015 của thành phố Cần Thơ</t>
  </si>
  <si>
    <t>Kết quả thực hiện kế hoạch sử dụng đất kỳ đầu (2011-2015) thành phố Cần Thơ</t>
  </si>
  <si>
    <t>Điều chỉnh quy hoạch sử dụng đất đến năm 2020 của thành phố Cần Thơ</t>
  </si>
  <si>
    <t>Phân kỳ quy hoạch sử dụng đất của thành phố Cần Thơ</t>
  </si>
  <si>
    <t>Phân kỳ diện tích chuyển mục đích sử dụng đất trong kỳ quy hoạch của thành phố Cần Thơ</t>
  </si>
  <si>
    <t>Kế hoạch sử dụng đất kỳ cuối phân theo năm của thành phố Cần Thơ</t>
  </si>
  <si>
    <t>Kế hoạch sử dụng đất đến năm 2020 của thành phố Cần Thơ</t>
  </si>
  <si>
    <t>Diện tích, cơ cấu sử dụng đất các khu chức năng của thành phố Cần Thơ</t>
  </si>
  <si>
    <t>Phân kỳ diện tích đất chưa sử dụng đưa vào sử dụng trong kỳ quy hoạch của thành phố Cần Thơ</t>
  </si>
  <si>
    <r>
      <t xml:space="preserve">Diện tích
kế hoạch
được duyệt
</t>
    </r>
    <r>
      <rPr>
        <sz val="10"/>
        <rFont val="Times New Roman"/>
        <family val="1"/>
      </rPr>
      <t>(ha)</t>
    </r>
  </si>
  <si>
    <t>CỦA THÀNH PHỐ CẦN THƠ</t>
  </si>
  <si>
    <t>KẾT QUẢ THỰC HIỆN KẾ HOẠCH SỬ DỤNG ĐẤT KỲ ĐẦU (2011-2015)</t>
  </si>
  <si>
    <t>ĐIỀU CHỈNH QUY HOẠCH SỬ DỤNG ĐẤT ĐẾN NĂM 2020 CỦA THÀNH PHỐ CẦN THƠ</t>
  </si>
  <si>
    <t>Diện tích
cấp quốc gia
phân bổ</t>
  </si>
  <si>
    <t>TRONG KỲ QUY HOẠCH CỦA THÀNH PHỐ CẦN THƠ</t>
  </si>
  <si>
    <t>PHÂN KỲ DIỆN TÍCH ĐẤT CHƯA SỬ DỤNG ĐƯA VÀO SỬ DỤNG</t>
  </si>
  <si>
    <t xml:space="preserve"> PHÂN THEO NĂM CỦA THÀNH PHỐ CẦN THƠ</t>
  </si>
  <si>
    <t>KẾ HOẠCH CHUYỂN MỤC ĐÍCH SỬ DỤNG ĐẤT KỲ CUỐI</t>
  </si>
  <si>
    <t>PHÂN THEO ĐƠN VỊ HÀNH CHÍNH CỦA THÀNH PHỐ CẦN THƠ</t>
  </si>
  <si>
    <t xml:space="preserve">KẾ HOẠCH CHUYỂN MỤC ĐÍCH SỬ DỤNG ĐẤT KỲ CUỐI </t>
  </si>
  <si>
    <t>PHÂN THEO NĂM CỦA THÀNH PHỐ CẦN THƠ</t>
  </si>
  <si>
    <t xml:space="preserve">KẾ HOẠCH ĐƯA ĐẤT CHƯA SỬ DỤNG VÀO SỬ DỤNG KỲ CUỐI </t>
  </si>
  <si>
    <t>Khu phát triển
công nghiệp</t>
  </si>
  <si>
    <t>Khu dân cư
nông thôn</t>
  </si>
  <si>
    <t>(Ban hành kèm theo Thông tư số 29/2014/TT-BTNMT ngày 02 tháng 6 năm 2014
của Bộ trưởng Bộ Tài nguyên và Môi trường)</t>
  </si>
  <si>
    <t>Kế hoạch chuyển mục đích sử dụng đất kỳ cuối phân theo đơn vị hành chính
của thành phố Cần Thơ</t>
  </si>
  <si>
    <t>Kế hoạch đưa đất chưa sử dụng vào sử dụng kỳ cuối phân theo đơn vị hành chính
của thành phố Cần Thơ</t>
  </si>
  <si>
    <t>Danh mục các công trình, dự án thực hiện trong kỳ kế hoạch sử dụng đất kỳ cuối của thành phố Cần Thơ</t>
  </si>
  <si>
    <t>HIỆN TRẠNG SỬ DỤNG ĐẤT NĂM 2015 CỦA THÀNH PHỐ CẦN THƠ</t>
  </si>
  <si>
    <t>Diện tích thành phố xác định, xác định bổ sung</t>
  </si>
  <si>
    <t>Khu xử lý chất thải rắn tập trung quận Ô Môn (giai đoạn 2)</t>
  </si>
  <si>
    <t>Năm
2017</t>
  </si>
  <si>
    <t>Năm
2018</t>
  </si>
  <si>
    <t>Năm
2019</t>
  </si>
  <si>
    <t>Năm
2020</t>
  </si>
  <si>
    <t>Kết quả thực hiện đến 31/12/2015</t>
  </si>
  <si>
    <t>Diện tích
thành phố
xác định,
xác định
bổ sung</t>
  </si>
  <si>
    <t>Các nhà văn hóa cấp xã và NTT khu vực trên địa bàn các quận/huyện của thành phố</t>
  </si>
  <si>
    <t>Các khu công viên cây xanh trên địa bàn các quận/huyện của thành phố</t>
  </si>
  <si>
    <t>2016-2017</t>
  </si>
  <si>
    <t>Q. Ô Môn,
H. Thới Lai</t>
  </si>
  <si>
    <t>Diện tích phân theo từng năm kế hoạch</t>
  </si>
  <si>
    <t>Diện tích phân từng năm kế hoạch</t>
  </si>
  <si>
    <t>Khu dịch vụ y tế bệnh viện phụ sản Phương Châu (mở rộng)</t>
  </si>
  <si>
    <t>Bệnh viện</t>
  </si>
  <si>
    <t>Trung tâm</t>
  </si>
  <si>
    <t>Trạm y tế</t>
  </si>
  <si>
    <t>Khu vực dự trữ phát triển y tế</t>
  </si>
  <si>
    <t>Hệ thống cấp thoát nước ngoại vi (BV Lao, Phổi và Tâm Thần)</t>
  </si>
  <si>
    <t>Phân theo đơn vị hành chính cấp huyện</t>
  </si>
  <si>
    <t>Các trạm xử lý nước thải và trạm trung chuyển rác dự kiến trên địa bàn thành phố</t>
  </si>
  <si>
    <t>Khu, tuyến dân cư nông thôn trên địa bàn huyện Phong Điền</t>
  </si>
  <si>
    <t>Khu, tuyến dân cư nông thôn trên địa bàn huyện Cờ Đỏ</t>
  </si>
  <si>
    <t>Khu, tuyến dân cư nông thôn trên địa bàn huyện Thới Lai</t>
  </si>
  <si>
    <t>Khu, tuyến dân cư nông thôn trên địa bàn huyện Vĩnh Thạnh</t>
  </si>
  <si>
    <t xml:space="preserve">Khu, tuyến dân cư nông thôn trên địa bàn thành phố Cần Thơ phân theo đơn vị hành chính cấp huyện </t>
  </si>
  <si>
    <t>Khu, tuyến dân cư đô thị trên địa bàn thành phố Cần Thơ phân theo đơn vị hành chính cấp huyện</t>
  </si>
  <si>
    <t>Khu tuyến dân cư đô thị trên địa bàn quận Ninh Kiều</t>
  </si>
  <si>
    <t>Khu tuyến dân cư đô thị trên địa bàn quận Bình Thủy</t>
  </si>
  <si>
    <t>Khu tuyến dân cư đô thị trên địa bàn quận Cái Răng</t>
  </si>
  <si>
    <t>Khu tuyến dân cư đô thị trên địa bàn quận Ô Môn</t>
  </si>
  <si>
    <t>Khu tuyến dân cư đô thị trên địa bàn quận Thốt Nốt</t>
  </si>
  <si>
    <t>Khu tuyến dân cư đô thị trên địa bàn huyện Phong Điền</t>
  </si>
  <si>
    <t>Khu tuyến dân cư đô thị trên địa bàn huyện Cờ Đỏ</t>
  </si>
  <si>
    <t>Khu tuyến dân cư đô thị trên địa bàn huyện Vĩnh Thạnh</t>
  </si>
  <si>
    <t>Khu tuyến dân cư đô thị trên địa bàn huyện Thới Lai</t>
  </si>
  <si>
    <t>Ban chỉ huy quân sự xã/phường</t>
  </si>
  <si>
    <t xml:space="preserve">Trụ sở các cơ quan </t>
  </si>
  <si>
    <t>Quy
hoạch</t>
  </si>
  <si>
    <t>Hiện
trạng</t>
  </si>
  <si>
    <t>Tăng
thêm</t>
  </si>
  <si>
    <t>e</t>
  </si>
  <si>
    <t>e.1</t>
  </si>
  <si>
    <t>e.2</t>
  </si>
  <si>
    <t>CHU CHUYỂN ĐẤT ĐAI TRONG KỲ QUY HOẠCH SỬ DỤNG ĐẤT 10 NĂM (2011-2020) CỦA THÀNH PHỐ CẦN THƠ</t>
  </si>
  <si>
    <r>
      <t>Đất phi nông nghiệp còn lại</t>
    </r>
    <r>
      <rPr>
        <vertAlign val="superscript"/>
        <sz val="10"/>
        <rFont val="Times New Roman"/>
        <family val="1"/>
      </rPr>
      <t>(a)</t>
    </r>
  </si>
  <si>
    <t>CÔNG TRÌNH, DỰ ÁN CẤP QUỐC GIA TRÊN ĐỊA BÀN THÀNH PHỐ CẦN THƠ</t>
  </si>
  <si>
    <t>Đất xây dựng cơ sở giáo dục đào tạo</t>
  </si>
  <si>
    <t>CÁC CÔNG TRÌNH THÀNH PHỐ</t>
  </si>
  <si>
    <t>d.1</t>
  </si>
  <si>
    <t>d.2</t>
  </si>
  <si>
    <t>d.3</t>
  </si>
  <si>
    <t>Khu nông nghiệp ứng dụng công nghệ cao - Khu 3</t>
  </si>
  <si>
    <t>Khu nông nghiệp công nghệ cao (thuộc KCN Ô Môn và cân đối vào loại đất KCN 200 ha)</t>
  </si>
  <si>
    <t>Điều chỉnh quy hoạch sử dụng đất đến năm 2020,
và kế hoạch sử dụng đất kỳ cuối (2016-2020) thành phố Cần Thơ</t>
  </si>
  <si>
    <t>Kế hoạch chuyển mục đích sử dụng đất kỳ cuối phân theo năm của thành phố Cần Thơ</t>
  </si>
  <si>
    <t>Kế hoạch đưa đất chưa sử dụng vào sử dụng kỳ cuối phân theo năm của thành phố Cần Thơ</t>
  </si>
  <si>
    <t>Chu chuyển đất đai trong kỳ quy hoạch sử dụng đất 10 năm (2011-2020) của thành phố Cần Thơ</t>
  </si>
  <si>
    <t>DIỆN TÍCH, CƠ CẤU SỬ DỤNG ĐẤT CÁC KHU CHỨC NĂNG CỦA THÀNH PHỐ CẦN THƠ</t>
  </si>
  <si>
    <t>PNK(a)</t>
  </si>
  <si>
    <t>Đất phi nông nghiệp còn lại</t>
  </si>
  <si>
    <t>Đất phát triển hạ tầng</t>
  </si>
  <si>
    <t xml:space="preserve">Đất phát triển hạ tầng </t>
  </si>
  <si>
    <t>Khu đất an ninh công an thành phố (Công ty an ninh)</t>
  </si>
  <si>
    <t>Trụ sở công an huyện Thới Lai (giai đoạn 2)</t>
  </si>
  <si>
    <t>Trụ sở công an cấp xã và quỹ đất giao thông dự trữ trên địa bàn thành phố Cần Thơ</t>
  </si>
  <si>
    <t>2017-2020</t>
  </si>
  <si>
    <t>2018-2020</t>
  </si>
  <si>
    <t>Công trình, dự án y tế cấp huyện, cấp xã và các khu dự trữ phát triển y tế trên địa bàn thành phố Cần Thơ</t>
  </si>
  <si>
    <t>Q. Ninh Kiều,
H. Phong Điền</t>
  </si>
  <si>
    <t>Giáo dục Trung học cơ sở - Tiểu học - Mầm non, mẫu giáo - khu dự trữ phát triển giáo dục đào tạo trên địa bàn thành phố Cần Thơ</t>
  </si>
  <si>
    <t>Q. Ô Môn,H. Thới Lai,Q. Bình Thủy,H. Phong Điền</t>
  </si>
  <si>
    <t>Q. Bình Thủy,H. Phong Điền</t>
  </si>
  <si>
    <t>Q. Thốt Nốt,H. Cờ Đỏ</t>
  </si>
  <si>
    <t>Q. Ô Môn,H. Thới Lai,H. Cờ Đỏ</t>
  </si>
  <si>
    <t>Q. Ô Môn,H. Phong Điền</t>
  </si>
  <si>
    <t>Q. Cái Răng,Q. Ô Môn,H. Phong Điền</t>
  </si>
  <si>
    <t>Q. Cái Răng,Q. Ô Môn,H. Phong Điền,H. Thới Lai</t>
  </si>
  <si>
    <t>2017-2018</t>
  </si>
  <si>
    <t>Các trạm biến áp trên địa thành phố</t>
  </si>
  <si>
    <t>2017-2019</t>
  </si>
  <si>
    <t>DANH MỤC CÔNG TRÌNH, DỰ ÁN THỰC HIỆN
TRONG KỲ KẾ HOẠCH SỬ DỤNG ĐẤT KỲ CUỐI (2016-2020) CỦA THÀNH PHỐ CẦN THƠ</t>
  </si>
  <si>
    <t>IV.3.1</t>
  </si>
  <si>
    <t>IV.3.2</t>
  </si>
  <si>
    <t>IV.3.3</t>
  </si>
  <si>
    <t>CHU CHUYỂN ĐẤT ĐAI TRONG KỲ KẾ HOẠCH SỬ DỤNG ĐẤT 5 NĂM KỲ CUỐI (2016-2020) CỦA THÀNH PHỐ CẦN THƠ</t>
  </si>
  <si>
    <t>Chu chuyển đất đai trong kỳ kế hoạch sử dụng đất 5 năm kỳ cuối (2016-2020) của thành phố Cần Thơ</t>
  </si>
  <si>
    <r>
      <rPr>
        <i/>
        <u/>
        <sz val="10"/>
        <rFont val="Times New Roman"/>
        <family val="1"/>
      </rPr>
      <t>Ghi chú:</t>
    </r>
    <r>
      <rPr>
        <i/>
        <sz val="10"/>
        <rFont val="Times New Roman"/>
        <family val="1"/>
      </rPr>
      <t xml:space="preserve"> (b) Đã thực hiện</t>
    </r>
  </si>
  <si>
    <r>
      <rPr>
        <i/>
        <u/>
        <sz val="10"/>
        <rFont val="Times New Roman"/>
        <family val="1"/>
      </rPr>
      <t>Ghi chú:</t>
    </r>
    <r>
      <rPr>
        <i/>
        <sz val="10"/>
        <rFont val="Times New Roman"/>
        <family val="1"/>
      </rPr>
      <t xml:space="preserve"> * Không tổng hợp khi tính tổng diện tích tự nhiên</t>
    </r>
  </si>
  <si>
    <r>
      <t>Năm 2016</t>
    </r>
    <r>
      <rPr>
        <vertAlign val="superscript"/>
        <sz val="11"/>
        <rFont val="Times New Roman"/>
        <family val="1"/>
      </rPr>
      <t>(b)</t>
    </r>
  </si>
  <si>
    <t>Q. Ô
Môn</t>
  </si>
  <si>
    <r>
      <t>Kỳ đầu
(2011-2015)</t>
    </r>
    <r>
      <rPr>
        <vertAlign val="superscript"/>
        <sz val="10"/>
        <rFont val="Times New Roman"/>
        <family val="1"/>
      </rPr>
      <t>(b)</t>
    </r>
  </si>
  <si>
    <r>
      <rPr>
        <i/>
        <u/>
        <sz val="10"/>
        <rFont val="Times New Roman"/>
        <family val="1"/>
      </rPr>
      <t>Ghi chú:</t>
    </r>
    <r>
      <rPr>
        <i/>
        <sz val="10"/>
        <rFont val="Times New Roman"/>
        <family val="1"/>
      </rPr>
      <t xml:space="preserve"> - (a) gồm đất SX nông nghiệp, đất nuôi trồng thủy sản, đất làm muối và đất nông nghiệp khác.</t>
    </r>
  </si>
  <si>
    <t xml:space="preserve">                - PKO là đất phi nông nghiệp không phải là đất ở.</t>
  </si>
  <si>
    <t xml:space="preserve">               - (b): Đã thực hiện</t>
  </si>
  <si>
    <r>
      <t>Năm
2016</t>
    </r>
    <r>
      <rPr>
        <vertAlign val="superscript"/>
        <sz val="10"/>
        <rFont val="Times New Roman"/>
        <family val="1"/>
      </rPr>
      <t>(b)</t>
    </r>
  </si>
  <si>
    <t xml:space="preserve">              - (b) Đã thực hiện</t>
  </si>
  <si>
    <t>(4)=(5)+...+(13)</t>
  </si>
  <si>
    <t>Tổng diện tích
đến năm 2020</t>
  </si>
  <si>
    <r>
      <t>Năm 2016</t>
    </r>
    <r>
      <rPr>
        <vertAlign val="superscript"/>
        <sz val="10"/>
        <rFont val="Times New Roman"/>
        <family val="1"/>
      </rPr>
      <t>(b)</t>
    </r>
  </si>
  <si>
    <t xml:space="preserve">                 - PKO là đất phi nông nghiệp không phải là đất ở.</t>
  </si>
  <si>
    <t xml:space="preserve">                - (b) Đã thực hiện</t>
  </si>
  <si>
    <t>Ghi chú: - (b) Đã thực hiện</t>
  </si>
  <si>
    <t>Giảm
khác</t>
  </si>
  <si>
    <t>Cộng
giảm</t>
  </si>
  <si>
    <t>Chùa Mai Xuân</t>
  </si>
  <si>
    <t>Chùa Phước Nguyên</t>
  </si>
  <si>
    <t>Trong đó: Khu công nghệ cao thành phố Cần Thơ</t>
  </si>
  <si>
    <t>(6)=(7)+...+(15)</t>
  </si>
  <si>
    <t>(3)=(4)+
(5)</t>
  </si>
  <si>
    <r>
      <rPr>
        <i/>
        <u/>
        <sz val="10"/>
        <rFont val="Times New Roman"/>
        <family val="1"/>
      </rPr>
      <t>Ghi chú: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(a) gồm các loại đất phi nông nghiệp còn lại chưa được thống kê trong biểu này</t>
    </r>
  </si>
  <si>
    <t>Ghi chú: (a) gồm các loại đất phi nông nghiệp còn lại chưa được thống kê trong biểu này</t>
  </si>
  <si>
    <r>
      <t xml:space="preserve">Phân theo đơn vị hành chính </t>
    </r>
    <r>
      <rPr>
        <sz val="10"/>
        <rFont val="Times New Roman"/>
        <family val="1"/>
      </rPr>
      <t>(ha)</t>
    </r>
  </si>
  <si>
    <t>Đường tỉnh 922 (xây dựng và nâng cấp giai đoạn 1 từ Quốc lộ 91B đến Cờ Đỏ)</t>
  </si>
  <si>
    <t>Q. Bình Thủy,Q. Ô Môn,H. Thới Lai,H. Cờ Đỏ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</si>
</sst>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* #,##0.00_-;\-* #,##0.00_-;_-* &quot;-&quot;??_-;_-@_-"/>
    <numFmt numFmtId="165" formatCode="0_);\(0\)"/>
    <numFmt numFmtId="166" formatCode="#,##0.00_ ;\-#,##0.00\ "/>
  </numFmts>
  <fonts count="4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i/>
      <sz val="10"/>
      <name val="Times New Roman"/>
      <family val="1"/>
    </font>
    <font>
      <sz val="10"/>
      <name val="Arial"/>
      <family val="2"/>
    </font>
    <font>
      <sz val="10"/>
      <name val="VNI-Helve-Condense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.VnArial"/>
      <family val="2"/>
    </font>
    <font>
      <sz val="12"/>
      <name val=".VnTime"/>
      <family val="2"/>
    </font>
    <font>
      <sz val="11"/>
      <name val="Arial"/>
      <family val="2"/>
    </font>
    <font>
      <i/>
      <sz val="10"/>
      <name val="Times New Roman"/>
      <family val="1"/>
      <charset val="163"/>
    </font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name val="VNI-Helve-Condense"/>
    </font>
    <font>
      <sz val="13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0"/>
      <name val="Times New Roman"/>
      <family val="1"/>
    </font>
    <font>
      <vertAlign val="superscript"/>
      <sz val="10"/>
      <name val="Times New Roman"/>
      <family val="1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name val="Times New Roman"/>
      <family val="1"/>
    </font>
    <font>
      <vertAlign val="superscript"/>
      <sz val="11"/>
      <name val="Times New Roman"/>
      <family val="1"/>
    </font>
    <font>
      <i/>
      <u/>
      <sz val="10"/>
      <name val="Times New Roman"/>
      <family val="1"/>
    </font>
    <font>
      <b/>
      <sz val="14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0" fontId="6" fillId="0" borderId="0"/>
    <xf numFmtId="0" fontId="7" fillId="0" borderId="0"/>
    <xf numFmtId="0" fontId="10" fillId="0" borderId="0"/>
    <xf numFmtId="0" fontId="11" fillId="0" borderId="0"/>
    <xf numFmtId="0" fontId="6" fillId="0" borderId="0"/>
    <xf numFmtId="0" fontId="6" fillId="0" borderId="0"/>
    <xf numFmtId="0" fontId="14" fillId="0" borderId="0"/>
    <xf numFmtId="0" fontId="16" fillId="0" borderId="0"/>
    <xf numFmtId="0" fontId="17" fillId="0" borderId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11" applyNumberFormat="0" applyFill="0" applyAlignment="0" applyProtection="0"/>
    <xf numFmtId="0" fontId="26" fillId="0" borderId="12" applyNumberFormat="0" applyFill="0" applyAlignment="0" applyProtection="0"/>
    <xf numFmtId="0" fontId="26" fillId="0" borderId="0" applyNumberFormat="0" applyFill="0" applyBorder="0" applyAlignment="0" applyProtection="0"/>
    <xf numFmtId="0" fontId="27" fillId="3" borderId="0" applyNumberFormat="0" applyBorder="0" applyAlignment="0" applyProtection="0"/>
    <xf numFmtId="0" fontId="28" fillId="4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13" applyNumberFormat="0" applyAlignment="0" applyProtection="0"/>
    <xf numFmtId="0" fontId="31" fillId="7" borderId="14" applyNumberFormat="0" applyAlignment="0" applyProtection="0"/>
    <xf numFmtId="0" fontId="32" fillId="7" borderId="13" applyNumberFormat="0" applyAlignment="0" applyProtection="0"/>
    <xf numFmtId="0" fontId="33" fillId="0" borderId="15" applyNumberFormat="0" applyFill="0" applyAlignment="0" applyProtection="0"/>
    <xf numFmtId="0" fontId="34" fillId="8" borderId="16" applyNumberFormat="0" applyAlignment="0" applyProtection="0"/>
    <xf numFmtId="0" fontId="35" fillId="0" borderId="0" applyNumberFormat="0" applyFill="0" applyBorder="0" applyAlignment="0" applyProtection="0"/>
    <xf numFmtId="0" fontId="14" fillId="9" borderId="17" applyNumberFormat="0" applyFont="0" applyAlignment="0" applyProtection="0"/>
    <xf numFmtId="0" fontId="36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37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37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37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37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37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37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</cellStyleXfs>
  <cellXfs count="241">
    <xf numFmtId="0" fontId="0" fillId="0" borderId="0" xfId="0"/>
    <xf numFmtId="43" fontId="1" fillId="0" borderId="0" xfId="0" applyNumberFormat="1" applyFont="1" applyFill="1" applyAlignment="1">
      <alignment horizontal="left"/>
    </xf>
    <xf numFmtId="43" fontId="1" fillId="0" borderId="0" xfId="0" applyNumberFormat="1" applyFont="1" applyFill="1" applyBorder="1" applyAlignment="1">
      <alignment horizontal="center"/>
    </xf>
    <xf numFmtId="43" fontId="1" fillId="0" borderId="0" xfId="0" applyNumberFormat="1" applyFont="1" applyFill="1"/>
    <xf numFmtId="43" fontId="3" fillId="0" borderId="0" xfId="0" applyNumberFormat="1" applyFont="1" applyFill="1" applyAlignment="1">
      <alignment horizontal="center"/>
    </xf>
    <xf numFmtId="43" fontId="3" fillId="0" borderId="0" xfId="0" applyNumberFormat="1" applyFont="1" applyFill="1"/>
    <xf numFmtId="2" fontId="3" fillId="0" borderId="0" xfId="0" applyNumberFormat="1" applyFont="1" applyFill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3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left" vertical="center" wrapText="1"/>
    </xf>
    <xf numFmtId="43" fontId="2" fillId="0" borderId="0" xfId="0" applyNumberFormat="1" applyFont="1" applyFill="1" applyAlignment="1">
      <alignment vertical="center"/>
    </xf>
    <xf numFmtId="0" fontId="1" fillId="0" borderId="1" xfId="0" applyNumberFormat="1" applyFont="1" applyFill="1" applyBorder="1" applyAlignment="1">
      <alignment horizontal="left" vertical="center" wrapText="1"/>
    </xf>
    <xf numFmtId="43" fontId="1" fillId="0" borderId="0" xfId="0" applyNumberFormat="1" applyFont="1" applyFill="1" applyAlignment="1">
      <alignment vertical="center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/>
    </xf>
    <xf numFmtId="0" fontId="2" fillId="0" borderId="1" xfId="1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/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center"/>
    </xf>
    <xf numFmtId="0" fontId="1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 wrapText="1"/>
    </xf>
    <xf numFmtId="2" fontId="1" fillId="0" borderId="0" xfId="0" applyNumberFormat="1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horizontal="justify" vertical="center" wrapText="1"/>
    </xf>
    <xf numFmtId="4" fontId="1" fillId="0" borderId="0" xfId="0" applyNumberFormat="1" applyFont="1" applyFill="1" applyBorder="1" applyAlignment="1">
      <alignment horizontal="justify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 wrapText="1"/>
    </xf>
    <xf numFmtId="1" fontId="2" fillId="0" borderId="1" xfId="0" applyNumberFormat="1" applyFont="1" applyFill="1" applyBorder="1" applyAlignment="1">
      <alignment horizontal="left" vertical="center" wrapText="1"/>
    </xf>
    <xf numFmtId="1" fontId="2" fillId="0" borderId="1" xfId="0" applyNumberFormat="1" applyFont="1" applyFill="1" applyBorder="1" applyAlignment="1">
      <alignment horizontal="justify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43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2" fontId="1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horizontal="justify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1" fillId="0" borderId="0" xfId="4" applyFont="1" applyFill="1" applyAlignment="1">
      <alignment horizontal="center" vertical="center"/>
    </xf>
    <xf numFmtId="0" fontId="1" fillId="0" borderId="0" xfId="4" applyFont="1" applyFill="1" applyAlignment="1">
      <alignment vertical="center"/>
    </xf>
    <xf numFmtId="0" fontId="2" fillId="0" borderId="1" xfId="4" applyFont="1" applyFill="1" applyBorder="1" applyAlignment="1">
      <alignment horizontal="left" vertical="center" wrapText="1"/>
    </xf>
    <xf numFmtId="0" fontId="2" fillId="0" borderId="0" xfId="4" applyFont="1" applyFill="1" applyAlignment="1">
      <alignment vertical="center" wrapText="1"/>
    </xf>
    <xf numFmtId="0" fontId="5" fillId="0" borderId="1" xfId="4" applyFont="1" applyFill="1" applyBorder="1" applyAlignment="1">
      <alignment horizontal="left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vertical="center" wrapText="1"/>
    </xf>
    <xf numFmtId="0" fontId="1" fillId="0" borderId="1" xfId="4" applyFont="1" applyFill="1" applyBorder="1" applyAlignment="1">
      <alignment horizontal="left" vertical="center" wrapText="1"/>
    </xf>
    <xf numFmtId="0" fontId="1" fillId="0" borderId="0" xfId="4" applyFont="1" applyFill="1" applyAlignment="1">
      <alignment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0" fontId="5" fillId="0" borderId="0" xfId="4" applyFont="1" applyFill="1" applyAlignment="1">
      <alignment vertical="center"/>
    </xf>
    <xf numFmtId="0" fontId="1" fillId="0" borderId="0" xfId="4" applyFont="1" applyFill="1" applyAlignment="1">
      <alignment horizontal="left" vertical="center"/>
    </xf>
    <xf numFmtId="0" fontId="5" fillId="0" borderId="0" xfId="0" applyFont="1" applyFill="1"/>
    <xf numFmtId="0" fontId="13" fillId="0" borderId="0" xfId="4" applyFont="1" applyFill="1" applyAlignment="1">
      <alignment vertical="center" wrapText="1"/>
    </xf>
    <xf numFmtId="0" fontId="2" fillId="0" borderId="0" xfId="4" applyFont="1" applyFill="1" applyAlignment="1">
      <alignment vertical="center"/>
    </xf>
    <xf numFmtId="4" fontId="1" fillId="0" borderId="0" xfId="0" applyNumberFormat="1" applyFont="1" applyFill="1"/>
    <xf numFmtId="4" fontId="1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1" fillId="0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left" vertical="center"/>
    </xf>
    <xf numFmtId="2" fontId="2" fillId="0" borderId="1" xfId="0" applyNumberFormat="1" applyFont="1" applyFill="1" applyBorder="1" applyAlignment="1">
      <alignment vertical="center"/>
    </xf>
    <xf numFmtId="4" fontId="2" fillId="0" borderId="1" xfId="0" applyNumberFormat="1" applyFont="1" applyFill="1" applyBorder="1" applyAlignment="1">
      <alignment horizontal="right" vertical="center" wrapText="1"/>
    </xf>
    <xf numFmtId="2" fontId="2" fillId="0" borderId="0" xfId="4" applyNumberFormat="1" applyFont="1" applyFill="1" applyAlignment="1">
      <alignment vertical="center" wrapText="1"/>
    </xf>
    <xf numFmtId="2" fontId="2" fillId="0" borderId="0" xfId="4" applyNumberFormat="1" applyFont="1" applyFill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justify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/>
    <xf numFmtId="3" fontId="2" fillId="0" borderId="1" xfId="4" applyNumberFormat="1" applyFont="1" applyFill="1" applyBorder="1" applyAlignment="1">
      <alignment horizontal="right" vertical="center"/>
    </xf>
    <xf numFmtId="4" fontId="1" fillId="0" borderId="0" xfId="0" applyNumberFormat="1" applyFont="1" applyFill="1" applyAlignment="1">
      <alignment vertical="center"/>
    </xf>
    <xf numFmtId="3" fontId="2" fillId="0" borderId="0" xfId="0" applyNumberFormat="1" applyFont="1" applyFill="1"/>
    <xf numFmtId="3" fontId="5" fillId="0" borderId="0" xfId="0" applyNumberFormat="1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1" fillId="0" borderId="1" xfId="3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3" applyNumberFormat="1" applyFont="1" applyFill="1" applyBorder="1" applyAlignment="1">
      <alignment horizontal="justify" vertical="center" wrapText="1"/>
    </xf>
    <xf numFmtId="0" fontId="1" fillId="0" borderId="1" xfId="8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justify" vertical="center" wrapText="1"/>
    </xf>
    <xf numFmtId="0" fontId="1" fillId="0" borderId="1" xfId="0" quotePrefix="1" applyNumberFormat="1" applyFont="1" applyFill="1" applyBorder="1" applyAlignment="1">
      <alignment horizontal="center" vertical="center" wrapText="1"/>
    </xf>
    <xf numFmtId="2" fontId="1" fillId="0" borderId="1" xfId="5" applyNumberFormat="1" applyFont="1" applyFill="1" applyBorder="1" applyAlignment="1">
      <alignment vertical="center" wrapText="1"/>
    </xf>
    <xf numFmtId="49" fontId="1" fillId="0" borderId="1" xfId="8" applyNumberFormat="1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0" fontId="21" fillId="0" borderId="1" xfId="0" applyNumberFormat="1" applyFont="1" applyFill="1" applyBorder="1" applyAlignment="1">
      <alignment horizontal="left" vertical="center" wrapText="1"/>
    </xf>
    <xf numFmtId="3" fontId="1" fillId="0" borderId="1" xfId="4" applyNumberFormat="1" applyFont="1" applyFill="1" applyBorder="1" applyAlignment="1">
      <alignment horizontal="right" vertical="center"/>
    </xf>
    <xf numFmtId="165" fontId="15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justify" vertical="center" wrapText="1"/>
    </xf>
    <xf numFmtId="0" fontId="15" fillId="0" borderId="0" xfId="0" applyFont="1" applyFill="1"/>
    <xf numFmtId="0" fontId="15" fillId="0" borderId="0" xfId="4" applyFont="1" applyFill="1" applyAlignment="1">
      <alignment vertical="center"/>
    </xf>
    <xf numFmtId="1" fontId="2" fillId="0" borderId="0" xfId="0" applyNumberFormat="1" applyFont="1" applyFill="1" applyBorder="1" applyAlignment="1">
      <alignment horizontal="justify" vertical="center" wrapText="1"/>
    </xf>
    <xf numFmtId="0" fontId="8" fillId="0" borderId="1" xfId="0" applyFont="1" applyFill="1" applyBorder="1" applyAlignment="1">
      <alignment horizontal="center" vertical="center" wrapText="1"/>
    </xf>
    <xf numFmtId="43" fontId="3" fillId="0" borderId="0" xfId="0" applyNumberFormat="1" applyFont="1" applyFill="1" applyAlignment="1">
      <alignment horizontal="center" vertical="center"/>
    </xf>
    <xf numFmtId="43" fontId="1" fillId="0" borderId="0" xfId="0" applyNumberFormat="1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justify" vertical="center" wrapText="1"/>
    </xf>
    <xf numFmtId="4" fontId="2" fillId="0" borderId="0" xfId="0" applyNumberFormat="1" applyFont="1" applyFill="1" applyAlignment="1">
      <alignment vertical="center"/>
    </xf>
    <xf numFmtId="4" fontId="5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15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2" fontId="2" fillId="0" borderId="1" xfId="5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2" fontId="5" fillId="0" borderId="1" xfId="0" applyNumberFormat="1" applyFont="1" applyFill="1" applyBorder="1" applyAlignment="1">
      <alignment vertical="center" wrapText="1"/>
    </xf>
    <xf numFmtId="0" fontId="5" fillId="0" borderId="1" xfId="9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/>
    </xf>
    <xf numFmtId="4" fontId="21" fillId="0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Fill="1" applyBorder="1" applyAlignment="1">
      <alignment horizontal="left" vertical="center" wrapText="1"/>
    </xf>
    <xf numFmtId="3" fontId="5" fillId="0" borderId="0" xfId="0" applyNumberFormat="1" applyFont="1" applyFill="1"/>
    <xf numFmtId="4" fontId="2" fillId="0" borderId="0" xfId="0" applyNumberFormat="1" applyFont="1" applyFill="1" applyAlignment="1">
      <alignment horizontal="center" vertical="center"/>
    </xf>
    <xf numFmtId="0" fontId="1" fillId="0" borderId="1" xfId="4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left" vertical="center"/>
    </xf>
    <xf numFmtId="165" fontId="2" fillId="0" borderId="1" xfId="0" applyNumberFormat="1" applyFont="1" applyFill="1" applyBorder="1" applyAlignment="1">
      <alignment horizontal="righ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43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1" fillId="0" borderId="0" xfId="0" applyNumberFormat="1" applyFont="1" applyFill="1"/>
    <xf numFmtId="0" fontId="8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Border="1" applyAlignment="1">
      <alignment horizontal="justify" vertical="center" wrapText="1"/>
    </xf>
    <xf numFmtId="1" fontId="1" fillId="0" borderId="1" xfId="0" applyNumberFormat="1" applyFont="1" applyFill="1" applyBorder="1"/>
    <xf numFmtId="0" fontId="4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8" fillId="0" borderId="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2" fontId="2" fillId="0" borderId="9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2" fillId="0" borderId="5" xfId="4" applyFont="1" applyFill="1" applyBorder="1" applyAlignment="1">
      <alignment horizontal="center" vertical="center" wrapText="1"/>
    </xf>
    <xf numFmtId="0" fontId="2" fillId="0" borderId="7" xfId="4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1" fillId="0" borderId="4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 wrapText="1"/>
    </xf>
    <xf numFmtId="0" fontId="5" fillId="0" borderId="0" xfId="4" applyFont="1" applyFill="1" applyAlignment="1">
      <alignment horizontal="left" vertical="center"/>
    </xf>
    <xf numFmtId="0" fontId="5" fillId="0" borderId="8" xfId="4" applyFont="1" applyFill="1" applyBorder="1" applyAlignment="1">
      <alignment horizontal="left" vertical="center" wrapText="1"/>
    </xf>
    <xf numFmtId="0" fontId="5" fillId="0" borderId="0" xfId="4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8" fillId="0" borderId="0" xfId="4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/>
    </xf>
    <xf numFmtId="0" fontId="5" fillId="0" borderId="0" xfId="4" quotePrefix="1" applyFont="1" applyFill="1" applyAlignment="1">
      <alignment horizontal="left" vertical="center"/>
    </xf>
    <xf numFmtId="0" fontId="2" fillId="0" borderId="6" xfId="4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2" fontId="8" fillId="0" borderId="0" xfId="2" applyNumberFormat="1" applyFont="1" applyFill="1" applyAlignment="1">
      <alignment horizontal="center" vertical="center" wrapText="1"/>
    </xf>
    <xf numFmtId="2" fontId="8" fillId="0" borderId="0" xfId="2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1" fillId="0" borderId="1" xfId="0" applyNumberFormat="1" applyFont="1" applyFill="1" applyBorder="1" applyAlignment="1">
      <alignment horizontal="left" vertical="center" wrapText="1"/>
    </xf>
    <xf numFmtId="0" fontId="1" fillId="0" borderId="8" xfId="0" applyNumberFormat="1" applyFont="1" applyFill="1" applyBorder="1" applyAlignment="1">
      <alignment horizontal="left" vertical="center"/>
    </xf>
    <xf numFmtId="43" fontId="2" fillId="0" borderId="3" xfId="0" applyNumberFormat="1" applyFont="1" applyFill="1" applyBorder="1" applyAlignment="1">
      <alignment horizontal="center" vertical="center" wrapText="1"/>
    </xf>
    <xf numFmtId="43" fontId="2" fillId="0" borderId="4" xfId="0" applyNumberFormat="1" applyFont="1" applyFill="1" applyBorder="1" applyAlignment="1">
      <alignment horizontal="center" vertical="center" wrapText="1"/>
    </xf>
    <xf numFmtId="43" fontId="2" fillId="0" borderId="1" xfId="0" applyNumberFormat="1" applyFont="1" applyFill="1" applyBorder="1" applyAlignment="1">
      <alignment horizontal="center" vertical="center" wrapText="1"/>
    </xf>
    <xf numFmtId="43" fontId="8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horizontal="center" vertical="center" wrapText="1"/>
    </xf>
    <xf numFmtId="43" fontId="5" fillId="0" borderId="8" xfId="0" applyNumberFormat="1" applyFont="1" applyFill="1" applyBorder="1" applyAlignment="1">
      <alignment horizontal="left" vertical="center"/>
    </xf>
  </cellXfs>
  <cellStyles count="51">
    <cellStyle name="20% - Accent1" xfId="28" builtinId="30" customBuiltin="1"/>
    <cellStyle name="20% - Accent2" xfId="32" builtinId="34" customBuiltin="1"/>
    <cellStyle name="20% - Accent3" xfId="36" builtinId="38" customBuiltin="1"/>
    <cellStyle name="20% - Accent4" xfId="40" builtinId="42" customBuiltin="1"/>
    <cellStyle name="20% - Accent5" xfId="44" builtinId="46" customBuiltin="1"/>
    <cellStyle name="20% - Accent6" xfId="48" builtinId="50" customBuiltin="1"/>
    <cellStyle name="40% - Accent1" xfId="29" builtinId="31" customBuiltin="1"/>
    <cellStyle name="40% - Accent2" xfId="33" builtinId="35" customBuiltin="1"/>
    <cellStyle name="40% - Accent3" xfId="37" builtinId="39" customBuiltin="1"/>
    <cellStyle name="40% - Accent4" xfId="41" builtinId="43" customBuiltin="1"/>
    <cellStyle name="40% - Accent5" xfId="45" builtinId="47" customBuiltin="1"/>
    <cellStyle name="40% - Accent6" xfId="49" builtinId="51" customBuiltin="1"/>
    <cellStyle name="60% - Accent1" xfId="30" builtinId="32" customBuiltin="1"/>
    <cellStyle name="60% - Accent2" xfId="34" builtinId="36" customBuiltin="1"/>
    <cellStyle name="60% - Accent3" xfId="38" builtinId="40" customBuiltin="1"/>
    <cellStyle name="60% - Accent4" xfId="42" builtinId="44" customBuiltin="1"/>
    <cellStyle name="60% - Accent5" xfId="46" builtinId="48" customBuiltin="1"/>
    <cellStyle name="60% - Accent6" xfId="50" builtinId="52" customBuiltin="1"/>
    <cellStyle name="Accent1" xfId="27" builtinId="29" customBuiltin="1"/>
    <cellStyle name="Accent2" xfId="31" builtinId="33" customBuiltin="1"/>
    <cellStyle name="Accent3" xfId="35" builtinId="37" customBuiltin="1"/>
    <cellStyle name="Accent4" xfId="39" builtinId="41" customBuiltin="1"/>
    <cellStyle name="Accent5" xfId="43" builtinId="45" customBuiltin="1"/>
    <cellStyle name="Accent6" xfId="47" builtinId="49" customBuiltin="1"/>
    <cellStyle name="Bad" xfId="16" builtinId="27" customBuiltin="1"/>
    <cellStyle name="Calculation" xfId="20" builtinId="22" customBuiltin="1"/>
    <cellStyle name="Check Cell" xfId="22" builtinId="23" customBuiltin="1"/>
    <cellStyle name="Explanatory Text" xfId="25" builtinId="53" customBuiltin="1"/>
    <cellStyle name="Good" xfId="15" builtinId="26" customBuiltin="1"/>
    <cellStyle name="Heading 1" xfId="11" builtinId="16" customBuiltin="1"/>
    <cellStyle name="Heading 2" xfId="12" builtinId="17" customBuiltin="1"/>
    <cellStyle name="Heading 3" xfId="13" builtinId="18" customBuiltin="1"/>
    <cellStyle name="Heading 4" xfId="14" builtinId="19" customBuiltin="1"/>
    <cellStyle name="Input" xfId="18" builtinId="20" customBuiltin="1"/>
    <cellStyle name="Linked Cell" xfId="21" builtinId="24" customBuiltin="1"/>
    <cellStyle name="Neutral" xfId="17" builtinId="28" customBuiltin="1"/>
    <cellStyle name="Normal" xfId="0" builtinId="0"/>
    <cellStyle name="Normal 10" xfId="6" xr:uid="{00000000-0005-0000-0000-000025000000}"/>
    <cellStyle name="Normal 2" xfId="5" xr:uid="{00000000-0005-0000-0000-000026000000}"/>
    <cellStyle name="Normal 8" xfId="7" xr:uid="{00000000-0005-0000-0000-000027000000}"/>
    <cellStyle name="Normal_Bieu MyHai2" xfId="3" xr:uid="{00000000-0005-0000-0000-000028000000}"/>
    <cellStyle name="Normal_BIEU-CC1" xfId="1" xr:uid="{00000000-0005-0000-0000-000029000000}"/>
    <cellStyle name="Normal_bieuDH" xfId="4" xr:uid="{00000000-0005-0000-0000-00002A000000}"/>
    <cellStyle name="Normal_C-DUNG" xfId="2" xr:uid="{00000000-0005-0000-0000-00002B000000}"/>
    <cellStyle name="Normal_GIAO THONG-CAN THO_(Q)" xfId="9" xr:uid="{00000000-0005-0000-0000-00002C000000}"/>
    <cellStyle name="Normal_HT-QH-CSHT- HauGiang (den nam 2020)" xfId="8" xr:uid="{00000000-0005-0000-0000-00002D000000}"/>
    <cellStyle name="Note" xfId="24" builtinId="10" customBuiltin="1"/>
    <cellStyle name="Output" xfId="19" builtinId="21" customBuiltin="1"/>
    <cellStyle name="Title" xfId="10" builtinId="15" customBuiltin="1"/>
    <cellStyle name="Total" xfId="26" builtinId="25" customBuiltin="1"/>
    <cellStyle name="Warning Text" xfId="23" builtinId="11" customBuiltin="1"/>
  </cellStyles>
  <dxfs count="0"/>
  <tableStyles count="0" defaultTableStyle="TableStyleMedium2" defaultPivotStyle="PivotStyleLight16"/>
  <colors>
    <mruColors>
      <color rgb="FF0000FF"/>
      <color rgb="FF6600CC"/>
      <color rgb="FF660066"/>
      <color rgb="FFFF00FF"/>
      <color rgb="FF66FFFF"/>
      <color rgb="FFFF0000"/>
      <color rgb="FF6600FF"/>
      <color rgb="FF00FF00"/>
      <color rgb="FF00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1343025" y="1397317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 txBox="1">
          <a:spLocks noChangeArrowheads="1"/>
        </xdr:cNvSpPr>
      </xdr:nvSpPr>
      <xdr:spPr bwMode="auto">
        <a:xfrm>
          <a:off x="1343025" y="1397317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1343025" y="1397317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SpPr txBox="1">
          <a:spLocks noChangeArrowheads="1"/>
        </xdr:cNvSpPr>
      </xdr:nvSpPr>
      <xdr:spPr bwMode="auto">
        <a:xfrm>
          <a:off x="1343025" y="1397317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SpPr txBox="1">
          <a:spLocks noChangeArrowheads="1"/>
        </xdr:cNvSpPr>
      </xdr:nvSpPr>
      <xdr:spPr bwMode="auto">
        <a:xfrm>
          <a:off x="13430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SpPr txBox="1">
          <a:spLocks noChangeArrowheads="1"/>
        </xdr:cNvSpPr>
      </xdr:nvSpPr>
      <xdr:spPr bwMode="auto">
        <a:xfrm>
          <a:off x="13430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8" name="Text Box 3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SpPr txBox="1">
          <a:spLocks noChangeArrowheads="1"/>
        </xdr:cNvSpPr>
      </xdr:nvSpPr>
      <xdr:spPr bwMode="auto">
        <a:xfrm>
          <a:off x="13430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9" name="Text Box 4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SpPr txBox="1">
          <a:spLocks noChangeArrowheads="1"/>
        </xdr:cNvSpPr>
      </xdr:nvSpPr>
      <xdr:spPr bwMode="auto">
        <a:xfrm>
          <a:off x="13430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SpPr txBox="1">
          <a:spLocks noChangeArrowheads="1"/>
        </xdr:cNvSpPr>
      </xdr:nvSpPr>
      <xdr:spPr bwMode="auto">
        <a:xfrm>
          <a:off x="13430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SpPr txBox="1">
          <a:spLocks noChangeArrowheads="1"/>
        </xdr:cNvSpPr>
      </xdr:nvSpPr>
      <xdr:spPr bwMode="auto">
        <a:xfrm>
          <a:off x="13430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2" name="Text Box 3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SpPr txBox="1">
          <a:spLocks noChangeArrowheads="1"/>
        </xdr:cNvSpPr>
      </xdr:nvSpPr>
      <xdr:spPr bwMode="auto">
        <a:xfrm>
          <a:off x="13430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3" name="Text Box 4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SpPr txBox="1">
          <a:spLocks noChangeArrowheads="1"/>
        </xdr:cNvSpPr>
      </xdr:nvSpPr>
      <xdr:spPr bwMode="auto">
        <a:xfrm>
          <a:off x="13430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SpPr txBox="1">
          <a:spLocks noChangeArrowheads="1"/>
        </xdr:cNvSpPr>
      </xdr:nvSpPr>
      <xdr:spPr bwMode="auto">
        <a:xfrm>
          <a:off x="1381125" y="143827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SpPr txBox="1">
          <a:spLocks noChangeArrowheads="1"/>
        </xdr:cNvSpPr>
      </xdr:nvSpPr>
      <xdr:spPr bwMode="auto">
        <a:xfrm>
          <a:off x="1381125" y="143827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6" name="Text Box 3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SpPr txBox="1">
          <a:spLocks noChangeArrowheads="1"/>
        </xdr:cNvSpPr>
      </xdr:nvSpPr>
      <xdr:spPr bwMode="auto">
        <a:xfrm>
          <a:off x="1381125" y="143827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7" name="Text Box 4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SpPr txBox="1">
          <a:spLocks noChangeArrowheads="1"/>
        </xdr:cNvSpPr>
      </xdr:nvSpPr>
      <xdr:spPr bwMode="auto">
        <a:xfrm>
          <a:off x="1381125" y="143827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SpPr txBox="1">
          <a:spLocks noChangeArrowheads="1"/>
        </xdr:cNvSpPr>
      </xdr:nvSpPr>
      <xdr:spPr bwMode="auto">
        <a:xfrm>
          <a:off x="13811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SpPr txBox="1">
          <a:spLocks noChangeArrowheads="1"/>
        </xdr:cNvSpPr>
      </xdr:nvSpPr>
      <xdr:spPr bwMode="auto">
        <a:xfrm>
          <a:off x="13811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20" name="Text Box 3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SpPr txBox="1">
          <a:spLocks noChangeArrowheads="1"/>
        </xdr:cNvSpPr>
      </xdr:nvSpPr>
      <xdr:spPr bwMode="auto">
        <a:xfrm>
          <a:off x="13811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21" name="Text Box 4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SpPr txBox="1">
          <a:spLocks noChangeArrowheads="1"/>
        </xdr:cNvSpPr>
      </xdr:nvSpPr>
      <xdr:spPr bwMode="auto">
        <a:xfrm>
          <a:off x="1381125" y="1463040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SpPr txBox="1">
          <a:spLocks noChangeArrowheads="1"/>
        </xdr:cNvSpPr>
      </xdr:nvSpPr>
      <xdr:spPr bwMode="auto">
        <a:xfrm>
          <a:off x="1343025" y="147161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SpPr txBox="1">
          <a:spLocks noChangeArrowheads="1"/>
        </xdr:cNvSpPr>
      </xdr:nvSpPr>
      <xdr:spPr bwMode="auto">
        <a:xfrm>
          <a:off x="1343025" y="147161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24" name="Text Box 3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SpPr txBox="1">
          <a:spLocks noChangeArrowheads="1"/>
        </xdr:cNvSpPr>
      </xdr:nvSpPr>
      <xdr:spPr bwMode="auto">
        <a:xfrm>
          <a:off x="1343025" y="147161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25" name="Text Box 4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SpPr txBox="1">
          <a:spLocks noChangeArrowheads="1"/>
        </xdr:cNvSpPr>
      </xdr:nvSpPr>
      <xdr:spPr bwMode="auto">
        <a:xfrm>
          <a:off x="1343025" y="147161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28" name="Text Box 3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F00-00001E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00000000-0008-0000-0F00-00001F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2" name="Text Box 3">
          <a:extLst>
            <a:ext uri="{FF2B5EF4-FFF2-40B4-BE49-F238E27FC236}">
              <a16:creationId xmlns:a16="http://schemas.microsoft.com/office/drawing/2014/main" id="{00000000-0008-0000-0F00-000020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00000000-0008-0000-0F00-000021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F00-000022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00000000-0008-0000-0F00-000023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6" name="Text Box 3">
          <a:extLst>
            <a:ext uri="{FF2B5EF4-FFF2-40B4-BE49-F238E27FC236}">
              <a16:creationId xmlns:a16="http://schemas.microsoft.com/office/drawing/2014/main" id="{00000000-0008-0000-0F00-000024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7" name="Text Box 4">
          <a:extLst>
            <a:ext uri="{FF2B5EF4-FFF2-40B4-BE49-F238E27FC236}">
              <a16:creationId xmlns:a16="http://schemas.microsoft.com/office/drawing/2014/main" id="{00000000-0008-0000-0F00-000025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F00-000026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00000000-0008-0000-0F00-000027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000000-0008-0000-0F00-000028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41" name="Text Box 4">
          <a:extLst>
            <a:ext uri="{FF2B5EF4-FFF2-40B4-BE49-F238E27FC236}">
              <a16:creationId xmlns:a16="http://schemas.microsoft.com/office/drawing/2014/main" id="{00000000-0008-0000-0F00-000029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F00-00002A000000}"/>
            </a:ext>
          </a:extLst>
        </xdr:cNvPr>
        <xdr:cNvSpPr txBox="1">
          <a:spLocks noChangeArrowheads="1"/>
        </xdr:cNvSpPr>
      </xdr:nvSpPr>
      <xdr:spPr bwMode="auto">
        <a:xfrm>
          <a:off x="1343025" y="147161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00000000-0008-0000-0F00-00002B000000}"/>
            </a:ext>
          </a:extLst>
        </xdr:cNvPr>
        <xdr:cNvSpPr txBox="1">
          <a:spLocks noChangeArrowheads="1"/>
        </xdr:cNvSpPr>
      </xdr:nvSpPr>
      <xdr:spPr bwMode="auto">
        <a:xfrm>
          <a:off x="1343025" y="147161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44" name="Text Box 3">
          <a:extLst>
            <a:ext uri="{FF2B5EF4-FFF2-40B4-BE49-F238E27FC236}">
              <a16:creationId xmlns:a16="http://schemas.microsoft.com/office/drawing/2014/main" id="{00000000-0008-0000-0F00-00002C000000}"/>
            </a:ext>
          </a:extLst>
        </xdr:cNvPr>
        <xdr:cNvSpPr txBox="1">
          <a:spLocks noChangeArrowheads="1"/>
        </xdr:cNvSpPr>
      </xdr:nvSpPr>
      <xdr:spPr bwMode="auto">
        <a:xfrm>
          <a:off x="1343025" y="147161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60</xdr:row>
      <xdr:rowOff>0</xdr:rowOff>
    </xdr:from>
    <xdr:to>
      <xdr:col>1</xdr:col>
      <xdr:colOff>1028700</xdr:colOff>
      <xdr:row>60</xdr:row>
      <xdr:rowOff>0</xdr:rowOff>
    </xdr:to>
    <xdr:sp macro="" textlink="">
      <xdr:nvSpPr>
        <xdr:cNvPr id="45" name="Text Box 4">
          <a:extLst>
            <a:ext uri="{FF2B5EF4-FFF2-40B4-BE49-F238E27FC236}">
              <a16:creationId xmlns:a16="http://schemas.microsoft.com/office/drawing/2014/main" id="{00000000-0008-0000-0F00-00002D000000}"/>
            </a:ext>
          </a:extLst>
        </xdr:cNvPr>
        <xdr:cNvSpPr txBox="1">
          <a:spLocks noChangeArrowheads="1"/>
        </xdr:cNvSpPr>
      </xdr:nvSpPr>
      <xdr:spPr bwMode="auto">
        <a:xfrm>
          <a:off x="1343025" y="14716125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F00-00002E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00000000-0008-0000-0F00-00002F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48" name="Text Box 3">
          <a:extLst>
            <a:ext uri="{FF2B5EF4-FFF2-40B4-BE49-F238E27FC236}">
              <a16:creationId xmlns:a16="http://schemas.microsoft.com/office/drawing/2014/main" id="{00000000-0008-0000-0F00-000030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00000000-0008-0000-0F00-000031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F00-000032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00000000-0008-0000-0F00-000033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2" name="Text Box 3">
          <a:extLst>
            <a:ext uri="{FF2B5EF4-FFF2-40B4-BE49-F238E27FC236}">
              <a16:creationId xmlns:a16="http://schemas.microsoft.com/office/drawing/2014/main" id="{00000000-0008-0000-0F00-000034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00000000-0008-0000-0F00-000035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F00-000036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00000000-0008-0000-0F00-000037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6" name="Text Box 3">
          <a:extLst>
            <a:ext uri="{FF2B5EF4-FFF2-40B4-BE49-F238E27FC236}">
              <a16:creationId xmlns:a16="http://schemas.microsoft.com/office/drawing/2014/main" id="{00000000-0008-0000-0F00-000038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7" name="Text Box 4">
          <a:extLst>
            <a:ext uri="{FF2B5EF4-FFF2-40B4-BE49-F238E27FC236}">
              <a16:creationId xmlns:a16="http://schemas.microsoft.com/office/drawing/2014/main" id="{00000000-0008-0000-0F00-000039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F00-00003A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00000000-0008-0000-0F00-00003B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0" name="Text Box 3">
          <a:extLst>
            <a:ext uri="{FF2B5EF4-FFF2-40B4-BE49-F238E27FC236}">
              <a16:creationId xmlns:a16="http://schemas.microsoft.com/office/drawing/2014/main" id="{00000000-0008-0000-0F00-00003C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1" name="Text Box 4">
          <a:extLst>
            <a:ext uri="{FF2B5EF4-FFF2-40B4-BE49-F238E27FC236}">
              <a16:creationId xmlns:a16="http://schemas.microsoft.com/office/drawing/2014/main" id="{00000000-0008-0000-0F00-00003D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F00-00003E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00000000-0008-0000-0F00-00003F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4" name="Text Box 3">
          <a:extLst>
            <a:ext uri="{FF2B5EF4-FFF2-40B4-BE49-F238E27FC236}">
              <a16:creationId xmlns:a16="http://schemas.microsoft.com/office/drawing/2014/main" id="{00000000-0008-0000-0F00-000040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5" name="Text Box 4">
          <a:extLst>
            <a:ext uri="{FF2B5EF4-FFF2-40B4-BE49-F238E27FC236}">
              <a16:creationId xmlns:a16="http://schemas.microsoft.com/office/drawing/2014/main" id="{00000000-0008-0000-0F00-000041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F00-000042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7" name="Text Box 2">
          <a:extLst>
            <a:ext uri="{FF2B5EF4-FFF2-40B4-BE49-F238E27FC236}">
              <a16:creationId xmlns:a16="http://schemas.microsoft.com/office/drawing/2014/main" id="{00000000-0008-0000-0F00-000043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8" name="Text Box 3">
          <a:extLst>
            <a:ext uri="{FF2B5EF4-FFF2-40B4-BE49-F238E27FC236}">
              <a16:creationId xmlns:a16="http://schemas.microsoft.com/office/drawing/2014/main" id="{00000000-0008-0000-0F00-000044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00000000-0008-0000-0F00-000045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F00-000046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71" name="Text Box 2">
          <a:extLst>
            <a:ext uri="{FF2B5EF4-FFF2-40B4-BE49-F238E27FC236}">
              <a16:creationId xmlns:a16="http://schemas.microsoft.com/office/drawing/2014/main" id="{00000000-0008-0000-0F00-000047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72" name="Text Box 3">
          <a:extLst>
            <a:ext uri="{FF2B5EF4-FFF2-40B4-BE49-F238E27FC236}">
              <a16:creationId xmlns:a16="http://schemas.microsoft.com/office/drawing/2014/main" id="{00000000-0008-0000-0F00-000048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63</xdr:row>
      <xdr:rowOff>0</xdr:rowOff>
    </xdr:from>
    <xdr:to>
      <xdr:col>1</xdr:col>
      <xdr:colOff>1028700</xdr:colOff>
      <xdr:row>63</xdr:row>
      <xdr:rowOff>0</xdr:rowOff>
    </xdr:to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0000000-0008-0000-0F00-000049000000}"/>
            </a:ext>
          </a:extLst>
        </xdr:cNvPr>
        <xdr:cNvSpPr txBox="1">
          <a:spLocks noChangeArrowheads="1"/>
        </xdr:cNvSpPr>
      </xdr:nvSpPr>
      <xdr:spPr bwMode="auto">
        <a:xfrm>
          <a:off x="1343025" y="153733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1047750</xdr:colOff>
      <xdr:row>62</xdr:row>
      <xdr:rowOff>0</xdr:rowOff>
    </xdr:from>
    <xdr:to>
      <xdr:col>1</xdr:col>
      <xdr:colOff>1028700</xdr:colOff>
      <xdr:row>62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1343025" y="143827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62</xdr:row>
      <xdr:rowOff>0</xdr:rowOff>
    </xdr:from>
    <xdr:to>
      <xdr:col>1</xdr:col>
      <xdr:colOff>1028700</xdr:colOff>
      <xdr:row>62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 txBox="1">
          <a:spLocks noChangeArrowheads="1"/>
        </xdr:cNvSpPr>
      </xdr:nvSpPr>
      <xdr:spPr bwMode="auto">
        <a:xfrm>
          <a:off x="1343025" y="143827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62</xdr:row>
      <xdr:rowOff>0</xdr:rowOff>
    </xdr:from>
    <xdr:to>
      <xdr:col>1</xdr:col>
      <xdr:colOff>1028700</xdr:colOff>
      <xdr:row>62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1343025" y="143827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1047750</xdr:colOff>
      <xdr:row>62</xdr:row>
      <xdr:rowOff>0</xdr:rowOff>
    </xdr:from>
    <xdr:to>
      <xdr:col>1</xdr:col>
      <xdr:colOff>1028700</xdr:colOff>
      <xdr:row>62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SpPr txBox="1">
          <a:spLocks noChangeArrowheads="1"/>
        </xdr:cNvSpPr>
      </xdr:nvSpPr>
      <xdr:spPr bwMode="auto">
        <a:xfrm>
          <a:off x="1343025" y="14382750"/>
          <a:ext cx="0" cy="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21"/>
  <sheetViews>
    <sheetView tabSelected="1" zoomScaleNormal="100" workbookViewId="0">
      <selection activeCell="G6" sqref="G6"/>
    </sheetView>
  </sheetViews>
  <sheetFormatPr defaultColWidth="9.140625" defaultRowHeight="12.75" x14ac:dyDescent="0.2"/>
  <cols>
    <col min="1" max="1" width="3.5703125" style="29" bestFit="1" customWidth="1"/>
    <col min="2" max="2" width="12.85546875" style="29" bestFit="1" customWidth="1"/>
    <col min="3" max="3" width="71.42578125" style="29" customWidth="1"/>
    <col min="4" max="16384" width="9.140625" style="29"/>
  </cols>
  <sheetData>
    <row r="2" spans="1:3" ht="20.25" customHeight="1" x14ac:dyDescent="0.2">
      <c r="A2" s="188" t="s">
        <v>705</v>
      </c>
      <c r="B2" s="188"/>
      <c r="C2" s="188"/>
    </row>
    <row r="3" spans="1:3" ht="38.25" customHeight="1" x14ac:dyDescent="0.2">
      <c r="A3" s="189" t="s">
        <v>862</v>
      </c>
      <c r="B3" s="189"/>
      <c r="C3" s="189"/>
    </row>
    <row r="4" spans="1:3" ht="40.5" customHeight="1" x14ac:dyDescent="0.2">
      <c r="A4" s="190" t="s">
        <v>802</v>
      </c>
      <c r="B4" s="190"/>
      <c r="C4" s="190"/>
    </row>
    <row r="5" spans="1:3" ht="35.25" customHeight="1" x14ac:dyDescent="0.2">
      <c r="A5" s="126" t="s">
        <v>138</v>
      </c>
      <c r="B5" s="126" t="s">
        <v>157</v>
      </c>
      <c r="C5" s="126" t="s">
        <v>158</v>
      </c>
    </row>
    <row r="6" spans="1:3" ht="30" customHeight="1" x14ac:dyDescent="0.2">
      <c r="A6" s="30">
        <v>1</v>
      </c>
      <c r="B6" s="30" t="s">
        <v>159</v>
      </c>
      <c r="C6" s="31" t="s">
        <v>778</v>
      </c>
    </row>
    <row r="7" spans="1:3" ht="30" customHeight="1" x14ac:dyDescent="0.2">
      <c r="A7" s="30">
        <v>2</v>
      </c>
      <c r="B7" s="30" t="s">
        <v>171</v>
      </c>
      <c r="C7" s="31" t="s">
        <v>779</v>
      </c>
    </row>
    <row r="8" spans="1:3" ht="30" customHeight="1" x14ac:dyDescent="0.2">
      <c r="A8" s="30">
        <v>3</v>
      </c>
      <c r="B8" s="30" t="s">
        <v>178</v>
      </c>
      <c r="C8" s="31" t="s">
        <v>780</v>
      </c>
    </row>
    <row r="9" spans="1:3" ht="30" customHeight="1" x14ac:dyDescent="0.2">
      <c r="A9" s="30">
        <v>4</v>
      </c>
      <c r="B9" s="30" t="s">
        <v>183</v>
      </c>
      <c r="C9" s="31" t="s">
        <v>781</v>
      </c>
    </row>
    <row r="10" spans="1:3" ht="35.1" customHeight="1" x14ac:dyDescent="0.2">
      <c r="A10" s="30">
        <v>5</v>
      </c>
      <c r="B10" s="30" t="s">
        <v>185</v>
      </c>
      <c r="C10" s="31" t="s">
        <v>782</v>
      </c>
    </row>
    <row r="11" spans="1:3" ht="30" customHeight="1" x14ac:dyDescent="0.2">
      <c r="A11" s="30">
        <v>6</v>
      </c>
      <c r="B11" s="30" t="s">
        <v>220</v>
      </c>
      <c r="C11" s="31" t="s">
        <v>786</v>
      </c>
    </row>
    <row r="12" spans="1:3" ht="30" customHeight="1" x14ac:dyDescent="0.2">
      <c r="A12" s="30">
        <v>7</v>
      </c>
      <c r="B12" s="30" t="s">
        <v>221</v>
      </c>
      <c r="C12" s="31" t="s">
        <v>783</v>
      </c>
    </row>
    <row r="13" spans="1:3" ht="30" customHeight="1" x14ac:dyDescent="0.2">
      <c r="A13" s="30">
        <v>8</v>
      </c>
      <c r="B13" s="30" t="s">
        <v>229</v>
      </c>
      <c r="C13" s="31" t="s">
        <v>784</v>
      </c>
    </row>
    <row r="14" spans="1:3" ht="35.1" customHeight="1" x14ac:dyDescent="0.2">
      <c r="A14" s="30">
        <v>9</v>
      </c>
      <c r="B14" s="30" t="s">
        <v>231</v>
      </c>
      <c r="C14" s="31" t="s">
        <v>863</v>
      </c>
    </row>
    <row r="15" spans="1:3" ht="35.1" customHeight="1" x14ac:dyDescent="0.2">
      <c r="A15" s="30">
        <v>10</v>
      </c>
      <c r="B15" s="30" t="s">
        <v>263</v>
      </c>
      <c r="C15" s="31" t="s">
        <v>803</v>
      </c>
    </row>
    <row r="16" spans="1:3" ht="35.1" customHeight="1" x14ac:dyDescent="0.2">
      <c r="A16" s="30">
        <v>11</v>
      </c>
      <c r="B16" s="30" t="s">
        <v>266</v>
      </c>
      <c r="C16" s="31" t="s">
        <v>864</v>
      </c>
    </row>
    <row r="17" spans="1:3" ht="35.1" customHeight="1" x14ac:dyDescent="0.2">
      <c r="A17" s="30">
        <v>12</v>
      </c>
      <c r="B17" s="30" t="s">
        <v>267</v>
      </c>
      <c r="C17" s="31" t="s">
        <v>804</v>
      </c>
    </row>
    <row r="18" spans="1:3" ht="35.1" customHeight="1" x14ac:dyDescent="0.2">
      <c r="A18" s="30">
        <v>13</v>
      </c>
      <c r="B18" s="30" t="s">
        <v>624</v>
      </c>
      <c r="C18" s="31" t="s">
        <v>805</v>
      </c>
    </row>
    <row r="19" spans="1:3" ht="30" customHeight="1" x14ac:dyDescent="0.2">
      <c r="A19" s="30">
        <v>14</v>
      </c>
      <c r="B19" s="30" t="s">
        <v>268</v>
      </c>
      <c r="C19" s="31" t="s">
        <v>785</v>
      </c>
    </row>
    <row r="20" spans="1:3" ht="35.1" customHeight="1" x14ac:dyDescent="0.2">
      <c r="A20" s="30">
        <v>15</v>
      </c>
      <c r="B20" s="30" t="s">
        <v>625</v>
      </c>
      <c r="C20" s="31" t="s">
        <v>865</v>
      </c>
    </row>
    <row r="21" spans="1:3" ht="35.1" customHeight="1" x14ac:dyDescent="0.2">
      <c r="A21" s="30">
        <v>16</v>
      </c>
      <c r="B21" s="30" t="s">
        <v>282</v>
      </c>
      <c r="C21" s="31" t="s">
        <v>894</v>
      </c>
    </row>
  </sheetData>
  <mergeCells count="3">
    <mergeCell ref="A2:C2"/>
    <mergeCell ref="A3:C3"/>
    <mergeCell ref="A4:C4"/>
  </mergeCells>
  <printOptions horizontalCentered="1"/>
  <pageMargins left="0.86614173228346458" right="0.43307086614173229" top="0.31496062992125984" bottom="0.31496062992125984" header="0.31496062992125984" footer="0.31496062992125984"/>
  <pageSetup paperSize="9" orientation="portrait" r:id="rId1"/>
  <headerFooter>
    <oddFooter>&amp;L&amp;"Times New Roman,Regular"Danh mục biểu&amp;R&amp;"Times New Roman,Regular"Trang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53"/>
  <sheetViews>
    <sheetView showZeros="0" zoomScaleNormal="100" workbookViewId="0">
      <pane xSplit="4" ySplit="7" topLeftCell="E19" activePane="bottomRight" state="frozen"/>
      <selection activeCell="F7" sqref="F7"/>
      <selection pane="topRight" activeCell="F7" sqref="F7"/>
      <selection pane="bottomLeft" activeCell="F7" sqref="F7"/>
      <selection pane="bottomRight" activeCell="P41" sqref="P41"/>
    </sheetView>
  </sheetViews>
  <sheetFormatPr defaultColWidth="8.85546875" defaultRowHeight="12.75" x14ac:dyDescent="0.25"/>
  <cols>
    <col min="1" max="1" width="4" style="69" bestFit="1" customWidth="1"/>
    <col min="2" max="2" width="21" style="59" customWidth="1"/>
    <col min="3" max="3" width="11.28515625" style="58" bestFit="1" customWidth="1"/>
    <col min="4" max="4" width="7.7109375" style="59" bestFit="1" customWidth="1"/>
    <col min="5" max="5" width="9.85546875" style="59" bestFit="1" customWidth="1"/>
    <col min="6" max="9" width="8.7109375" style="59" bestFit="1" customWidth="1"/>
    <col min="10" max="16384" width="8.85546875" style="59"/>
  </cols>
  <sheetData>
    <row r="1" spans="1:15" ht="17.25" customHeight="1" x14ac:dyDescent="0.25">
      <c r="A1" s="219" t="s">
        <v>231</v>
      </c>
      <c r="B1" s="219"/>
    </row>
    <row r="2" spans="1:15" ht="14.25" x14ac:dyDescent="0.25">
      <c r="A2" s="220" t="s">
        <v>795</v>
      </c>
      <c r="B2" s="221"/>
      <c r="C2" s="221"/>
      <c r="D2" s="221"/>
      <c r="E2" s="221"/>
      <c r="F2" s="221"/>
      <c r="G2" s="221"/>
      <c r="H2" s="221"/>
      <c r="I2" s="221"/>
    </row>
    <row r="3" spans="1:15" ht="18" customHeight="1" x14ac:dyDescent="0.25">
      <c r="A3" s="220" t="s">
        <v>794</v>
      </c>
      <c r="B3" s="220"/>
      <c r="C3" s="220"/>
      <c r="D3" s="220"/>
      <c r="E3" s="220"/>
      <c r="F3" s="220"/>
      <c r="G3" s="220"/>
      <c r="H3" s="220"/>
      <c r="I3" s="220"/>
    </row>
    <row r="4" spans="1:15" ht="23.25" customHeight="1" x14ac:dyDescent="0.25">
      <c r="A4" s="203" t="s">
        <v>0</v>
      </c>
      <c r="B4" s="203"/>
      <c r="C4" s="203"/>
      <c r="D4" s="203"/>
      <c r="E4" s="203"/>
      <c r="F4" s="203"/>
      <c r="G4" s="203"/>
      <c r="H4" s="203"/>
      <c r="I4" s="203"/>
    </row>
    <row r="5" spans="1:15" ht="24.95" customHeight="1" x14ac:dyDescent="0.25">
      <c r="A5" s="196" t="s">
        <v>138</v>
      </c>
      <c r="B5" s="194" t="s">
        <v>1</v>
      </c>
      <c r="C5" s="194" t="s">
        <v>2</v>
      </c>
      <c r="D5" s="196" t="s">
        <v>179</v>
      </c>
      <c r="E5" s="196" t="s">
        <v>223</v>
      </c>
      <c r="F5" s="196"/>
      <c r="G5" s="196"/>
      <c r="H5" s="196"/>
      <c r="I5" s="196"/>
    </row>
    <row r="6" spans="1:15" ht="30" customHeight="1" x14ac:dyDescent="0.25">
      <c r="A6" s="196"/>
      <c r="B6" s="194"/>
      <c r="C6" s="195"/>
      <c r="D6" s="197"/>
      <c r="E6" s="150" t="s">
        <v>907</v>
      </c>
      <c r="F6" s="150" t="s">
        <v>225</v>
      </c>
      <c r="G6" s="150" t="s">
        <v>226</v>
      </c>
      <c r="H6" s="150" t="s">
        <v>227</v>
      </c>
      <c r="I6" s="150" t="s">
        <v>228</v>
      </c>
    </row>
    <row r="7" spans="1:15" s="124" customFormat="1" ht="30" customHeight="1" x14ac:dyDescent="0.25">
      <c r="A7" s="121">
        <v>-1</v>
      </c>
      <c r="B7" s="121">
        <v>-2</v>
      </c>
      <c r="C7" s="121">
        <v>-3</v>
      </c>
      <c r="D7" s="121" t="s">
        <v>773</v>
      </c>
      <c r="E7" s="121">
        <v>-5</v>
      </c>
      <c r="F7" s="121">
        <v>-6</v>
      </c>
      <c r="G7" s="121">
        <v>-7</v>
      </c>
      <c r="H7" s="121">
        <v>-8</v>
      </c>
      <c r="I7" s="121">
        <v>-9</v>
      </c>
    </row>
    <row r="8" spans="1:15" s="61" customFormat="1" ht="39.950000000000003" customHeight="1" x14ac:dyDescent="0.25">
      <c r="A8" s="60">
        <v>1</v>
      </c>
      <c r="B8" s="60" t="s">
        <v>189</v>
      </c>
      <c r="C8" s="151" t="s">
        <v>190</v>
      </c>
      <c r="D8" s="147">
        <f>SUM(E8:I8)</f>
        <v>5818.54</v>
      </c>
      <c r="E8" s="147">
        <f>E10+SUM(E14:E21)</f>
        <v>109.70999999999998</v>
      </c>
      <c r="F8" s="147">
        <f>F10+SUM(F14:F21)</f>
        <v>777.04</v>
      </c>
      <c r="G8" s="147">
        <f>G10+SUM(G14:G21)</f>
        <v>1503.37</v>
      </c>
      <c r="H8" s="147">
        <f>H10+SUM(H14:H21)</f>
        <v>1704.7399999999998</v>
      </c>
      <c r="I8" s="147">
        <f>I10+SUM(I14:I21)</f>
        <v>1723.68</v>
      </c>
      <c r="J8" s="80"/>
      <c r="K8" s="80"/>
      <c r="L8" s="80"/>
      <c r="M8" s="80"/>
      <c r="N8" s="80"/>
      <c r="O8" s="80"/>
    </row>
    <row r="9" spans="1:15" s="64" customFormat="1" ht="24.95" hidden="1" customHeight="1" x14ac:dyDescent="0.25">
      <c r="A9" s="62"/>
      <c r="B9" s="62" t="s">
        <v>163</v>
      </c>
      <c r="C9" s="63"/>
      <c r="D9" s="87"/>
      <c r="E9" s="87"/>
      <c r="F9" s="87"/>
      <c r="G9" s="87"/>
      <c r="H9" s="87"/>
      <c r="I9" s="87"/>
    </row>
    <row r="10" spans="1:15" s="66" customFormat="1" ht="24.95" customHeight="1" x14ac:dyDescent="0.25">
      <c r="A10" s="65" t="s">
        <v>57</v>
      </c>
      <c r="B10" s="65" t="s">
        <v>58</v>
      </c>
      <c r="C10" s="146" t="s">
        <v>191</v>
      </c>
      <c r="D10" s="148">
        <f>SUM(E10:I10)</f>
        <v>2487.4700000000003</v>
      </c>
      <c r="E10" s="148">
        <f>SUM(E11:E13)</f>
        <v>35.089999999999996</v>
      </c>
      <c r="F10" s="148">
        <f>SUM(F11:F13)</f>
        <v>280.8</v>
      </c>
      <c r="G10" s="148">
        <f>SUM(G11:G13)</f>
        <v>719.84</v>
      </c>
      <c r="H10" s="148">
        <f>SUM(H11:H13)</f>
        <v>746.45999999999992</v>
      </c>
      <c r="I10" s="148">
        <f>SUM(I11:I13)</f>
        <v>705.28000000000009</v>
      </c>
    </row>
    <row r="11" spans="1:15" s="71" customFormat="1" ht="30" customHeight="1" x14ac:dyDescent="0.25">
      <c r="A11" s="62"/>
      <c r="B11" s="62" t="s">
        <v>59</v>
      </c>
      <c r="C11" s="63" t="s">
        <v>192</v>
      </c>
      <c r="D11" s="87">
        <f>SUM(E11:I11)</f>
        <v>2487.4700000000003</v>
      </c>
      <c r="E11" s="87">
        <v>35.089999999999996</v>
      </c>
      <c r="F11" s="87">
        <v>280.8</v>
      </c>
      <c r="G11" s="87">
        <v>719.84</v>
      </c>
      <c r="H11" s="87">
        <v>746.45999999999992</v>
      </c>
      <c r="I11" s="87">
        <v>705.28000000000009</v>
      </c>
    </row>
    <row r="12" spans="1:15" s="71" customFormat="1" ht="25.5" hidden="1" x14ac:dyDescent="0.25">
      <c r="A12" s="62"/>
      <c r="B12" s="40" t="s">
        <v>60</v>
      </c>
      <c r="C12" s="41" t="s">
        <v>233</v>
      </c>
      <c r="D12" s="87">
        <f t="shared" ref="D12:D21" si="0">SUM(E12:I12)</f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</row>
    <row r="13" spans="1:15" s="71" customFormat="1" ht="20.100000000000001" hidden="1" customHeight="1" x14ac:dyDescent="0.25">
      <c r="A13" s="62"/>
      <c r="B13" s="40" t="s">
        <v>61</v>
      </c>
      <c r="C13" s="41" t="s">
        <v>234</v>
      </c>
      <c r="D13" s="87">
        <f t="shared" si="0"/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</row>
    <row r="14" spans="1:15" s="66" customFormat="1" ht="30" customHeight="1" x14ac:dyDescent="0.25">
      <c r="A14" s="65" t="s">
        <v>62</v>
      </c>
      <c r="B14" s="65" t="s">
        <v>63</v>
      </c>
      <c r="C14" s="146" t="s">
        <v>193</v>
      </c>
      <c r="D14" s="148">
        <f t="shared" si="0"/>
        <v>116.14000000000001</v>
      </c>
      <c r="E14" s="148">
        <v>0.31</v>
      </c>
      <c r="F14" s="148">
        <v>11.129999999999999</v>
      </c>
      <c r="G14" s="148">
        <v>33.910000000000004</v>
      </c>
      <c r="H14" s="148">
        <v>40.86</v>
      </c>
      <c r="I14" s="148">
        <v>29.93</v>
      </c>
    </row>
    <row r="15" spans="1:15" s="66" customFormat="1" ht="24.95" customHeight="1" x14ac:dyDescent="0.25">
      <c r="A15" s="65" t="s">
        <v>64</v>
      </c>
      <c r="B15" s="65" t="s">
        <v>65</v>
      </c>
      <c r="C15" s="146" t="s">
        <v>194</v>
      </c>
      <c r="D15" s="148">
        <f t="shared" si="0"/>
        <v>3211.6999999999994</v>
      </c>
      <c r="E15" s="148">
        <v>74.309999999999988</v>
      </c>
      <c r="F15" s="148">
        <v>485.1099999999999</v>
      </c>
      <c r="G15" s="148">
        <v>749.55</v>
      </c>
      <c r="H15" s="148">
        <v>917.08999999999992</v>
      </c>
      <c r="I15" s="148">
        <v>985.64</v>
      </c>
    </row>
    <row r="16" spans="1:15" s="66" customFormat="1" ht="20.100000000000001" hidden="1" customHeight="1" x14ac:dyDescent="0.25">
      <c r="A16" s="65" t="s">
        <v>66</v>
      </c>
      <c r="B16" s="65" t="s">
        <v>67</v>
      </c>
      <c r="C16" s="146" t="s">
        <v>195</v>
      </c>
      <c r="D16" s="148">
        <f t="shared" si="0"/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</row>
    <row r="17" spans="1:10" s="66" customFormat="1" ht="20.100000000000001" hidden="1" customHeight="1" x14ac:dyDescent="0.25">
      <c r="A17" s="65" t="s">
        <v>68</v>
      </c>
      <c r="B17" s="65" t="s">
        <v>69</v>
      </c>
      <c r="C17" s="146" t="s">
        <v>196</v>
      </c>
      <c r="D17" s="148">
        <f t="shared" si="0"/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</row>
    <row r="18" spans="1:10" ht="20.100000000000001" hidden="1" customHeight="1" x14ac:dyDescent="0.25">
      <c r="A18" s="65" t="s">
        <v>70</v>
      </c>
      <c r="B18" s="65" t="s">
        <v>71</v>
      </c>
      <c r="C18" s="146" t="s">
        <v>197</v>
      </c>
      <c r="D18" s="148">
        <f t="shared" si="0"/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</row>
    <row r="19" spans="1:10" ht="24.95" customHeight="1" x14ac:dyDescent="0.25">
      <c r="A19" s="65" t="s">
        <v>66</v>
      </c>
      <c r="B19" s="65" t="s">
        <v>198</v>
      </c>
      <c r="C19" s="146" t="s">
        <v>199</v>
      </c>
      <c r="D19" s="148">
        <f t="shared" si="0"/>
        <v>3.23</v>
      </c>
      <c r="E19" s="148">
        <v>0</v>
      </c>
      <c r="F19" s="148">
        <v>0</v>
      </c>
      <c r="G19" s="148">
        <v>7.0000000000000007E-2</v>
      </c>
      <c r="H19" s="148">
        <v>0.33</v>
      </c>
      <c r="I19" s="148">
        <v>2.83</v>
      </c>
    </row>
    <row r="20" spans="1:10" ht="20.100000000000001" hidden="1" customHeight="1" x14ac:dyDescent="0.25">
      <c r="A20" s="65" t="s">
        <v>74</v>
      </c>
      <c r="B20" s="65" t="s">
        <v>75</v>
      </c>
      <c r="C20" s="146" t="s">
        <v>200</v>
      </c>
      <c r="D20" s="148">
        <f t="shared" si="0"/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</row>
    <row r="21" spans="1:10" ht="20.100000000000001" hidden="1" customHeight="1" x14ac:dyDescent="0.25">
      <c r="A21" s="65" t="s">
        <v>76</v>
      </c>
      <c r="B21" s="65" t="s">
        <v>77</v>
      </c>
      <c r="C21" s="146" t="s">
        <v>235</v>
      </c>
      <c r="D21" s="148">
        <f t="shared" si="0"/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</row>
    <row r="22" spans="1:10" s="72" customFormat="1" ht="46.5" customHeight="1" x14ac:dyDescent="0.25">
      <c r="A22" s="60">
        <v>2</v>
      </c>
      <c r="B22" s="60" t="s">
        <v>201</v>
      </c>
      <c r="C22" s="151"/>
      <c r="D22" s="147">
        <f>SUM(E22:I22)</f>
        <v>10194.57</v>
      </c>
      <c r="E22" s="147">
        <f>SUM(E24:E49)</f>
        <v>961.72</v>
      </c>
      <c r="F22" s="147">
        <f t="shared" ref="F22:I22" si="1">SUM(F24:F49)</f>
        <v>1018.9499999999999</v>
      </c>
      <c r="G22" s="147">
        <f t="shared" si="1"/>
        <v>2579</v>
      </c>
      <c r="H22" s="147">
        <f t="shared" si="1"/>
        <v>2592.64</v>
      </c>
      <c r="I22" s="147">
        <f t="shared" si="1"/>
        <v>3042.26</v>
      </c>
      <c r="J22" s="81"/>
    </row>
    <row r="23" spans="1:10" s="68" customFormat="1" ht="24.95" hidden="1" customHeight="1" x14ac:dyDescent="0.25">
      <c r="A23" s="62"/>
      <c r="B23" s="62" t="s">
        <v>163</v>
      </c>
      <c r="C23" s="63"/>
      <c r="D23" s="148"/>
      <c r="E23" s="148"/>
      <c r="F23" s="148"/>
      <c r="G23" s="148"/>
      <c r="H23" s="148"/>
      <c r="I23" s="148"/>
    </row>
    <row r="24" spans="1:10" ht="39.950000000000003" customHeight="1" x14ac:dyDescent="0.25">
      <c r="A24" s="65" t="s">
        <v>79</v>
      </c>
      <c r="B24" s="65" t="s">
        <v>236</v>
      </c>
      <c r="C24" s="146" t="s">
        <v>237</v>
      </c>
      <c r="D24" s="148">
        <f t="shared" ref="D24:D49" si="2">SUM(E24:I24)</f>
        <v>760.47</v>
      </c>
      <c r="E24" s="148">
        <v>5.86</v>
      </c>
      <c r="F24" s="148">
        <v>33</v>
      </c>
      <c r="G24" s="148">
        <v>192</v>
      </c>
      <c r="H24" s="148">
        <v>233</v>
      </c>
      <c r="I24" s="148">
        <v>296.61</v>
      </c>
    </row>
    <row r="25" spans="1:10" ht="38.25" x14ac:dyDescent="0.25">
      <c r="A25" s="65" t="s">
        <v>81</v>
      </c>
      <c r="B25" s="65" t="s">
        <v>202</v>
      </c>
      <c r="C25" s="146" t="s">
        <v>203</v>
      </c>
      <c r="D25" s="148">
        <f t="shared" si="2"/>
        <v>8111.2799999999988</v>
      </c>
      <c r="E25" s="148">
        <v>0.61</v>
      </c>
      <c r="F25" s="148">
        <v>738.38</v>
      </c>
      <c r="G25" s="148">
        <v>2267</v>
      </c>
      <c r="H25" s="148">
        <v>2359.64</v>
      </c>
      <c r="I25" s="148">
        <v>2745.65</v>
      </c>
    </row>
    <row r="26" spans="1:10" ht="20.100000000000001" hidden="1" customHeight="1" x14ac:dyDescent="0.25">
      <c r="A26" s="65" t="s">
        <v>81</v>
      </c>
      <c r="B26" s="65" t="s">
        <v>204</v>
      </c>
      <c r="C26" s="146" t="s">
        <v>205</v>
      </c>
      <c r="D26" s="148">
        <f t="shared" si="2"/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</row>
    <row r="27" spans="1:10" ht="20.100000000000001" hidden="1" customHeight="1" x14ac:dyDescent="0.25">
      <c r="A27" s="65" t="s">
        <v>83</v>
      </c>
      <c r="B27" s="65" t="s">
        <v>206</v>
      </c>
      <c r="C27" s="146" t="s">
        <v>207</v>
      </c>
      <c r="D27" s="148">
        <f t="shared" si="2"/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</row>
    <row r="28" spans="1:10" ht="20.100000000000001" hidden="1" customHeight="1" x14ac:dyDescent="0.25">
      <c r="A28" s="65" t="s">
        <v>85</v>
      </c>
      <c r="B28" s="65" t="s">
        <v>208</v>
      </c>
      <c r="C28" s="146" t="s">
        <v>209</v>
      </c>
      <c r="D28" s="148">
        <f t="shared" si="2"/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</row>
    <row r="29" spans="1:10" ht="38.25" x14ac:dyDescent="0.25">
      <c r="A29" s="65" t="s">
        <v>83</v>
      </c>
      <c r="B29" s="65" t="s">
        <v>238</v>
      </c>
      <c r="C29" s="146" t="s">
        <v>239</v>
      </c>
      <c r="D29" s="148">
        <f t="shared" si="2"/>
        <v>283.69</v>
      </c>
      <c r="E29" s="148">
        <v>0</v>
      </c>
      <c r="F29" s="148">
        <v>163.69</v>
      </c>
      <c r="G29" s="148">
        <v>120</v>
      </c>
      <c r="H29" s="148">
        <v>0</v>
      </c>
      <c r="I29" s="148">
        <v>0</v>
      </c>
    </row>
    <row r="30" spans="1:10" ht="20.100000000000001" hidden="1" customHeight="1" x14ac:dyDescent="0.25">
      <c r="A30" s="65"/>
      <c r="B30" s="65" t="s">
        <v>240</v>
      </c>
      <c r="C30" s="146" t="s">
        <v>241</v>
      </c>
      <c r="D30" s="148">
        <f t="shared" si="2"/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</row>
    <row r="31" spans="1:10" ht="20.100000000000001" hidden="1" customHeight="1" x14ac:dyDescent="0.25">
      <c r="A31" s="65"/>
      <c r="B31" s="65" t="s">
        <v>242</v>
      </c>
      <c r="C31" s="146" t="s">
        <v>243</v>
      </c>
      <c r="D31" s="148">
        <f t="shared" si="2"/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</row>
    <row r="32" spans="1:10" ht="20.100000000000001" hidden="1" customHeight="1" x14ac:dyDescent="0.25">
      <c r="A32" s="65"/>
      <c r="B32" s="65" t="s">
        <v>244</v>
      </c>
      <c r="C32" s="146" t="s">
        <v>245</v>
      </c>
      <c r="D32" s="148">
        <f t="shared" si="2"/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</row>
    <row r="33" spans="1:9" ht="20.100000000000001" hidden="1" customHeight="1" x14ac:dyDescent="0.25">
      <c r="A33" s="65" t="s">
        <v>87</v>
      </c>
      <c r="B33" s="65" t="s">
        <v>210</v>
      </c>
      <c r="C33" s="146" t="s">
        <v>211</v>
      </c>
      <c r="D33" s="148">
        <f t="shared" si="2"/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</row>
    <row r="34" spans="1:9" ht="20.100000000000001" hidden="1" customHeight="1" x14ac:dyDescent="0.25">
      <c r="A34" s="65" t="s">
        <v>89</v>
      </c>
      <c r="B34" s="65" t="s">
        <v>212</v>
      </c>
      <c r="C34" s="146" t="s">
        <v>213</v>
      </c>
      <c r="D34" s="148">
        <f t="shared" si="2"/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</row>
    <row r="35" spans="1:9" ht="20.100000000000001" hidden="1" customHeight="1" x14ac:dyDescent="0.25">
      <c r="A35" s="65"/>
      <c r="B35" s="65" t="s">
        <v>246</v>
      </c>
      <c r="C35" s="146" t="s">
        <v>247</v>
      </c>
      <c r="D35" s="148">
        <f t="shared" si="2"/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</row>
    <row r="36" spans="1:9" ht="20.100000000000001" hidden="1" customHeight="1" x14ac:dyDescent="0.25">
      <c r="A36" s="65"/>
      <c r="B36" s="65" t="s">
        <v>248</v>
      </c>
      <c r="C36" s="146" t="s">
        <v>249</v>
      </c>
      <c r="D36" s="148">
        <f t="shared" si="2"/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</row>
    <row r="37" spans="1:9" ht="20.100000000000001" hidden="1" customHeight="1" x14ac:dyDescent="0.25">
      <c r="A37" s="65"/>
      <c r="B37" s="65" t="s">
        <v>250</v>
      </c>
      <c r="C37" s="146" t="s">
        <v>251</v>
      </c>
      <c r="D37" s="148">
        <f t="shared" si="2"/>
        <v>0</v>
      </c>
      <c r="E37" s="148">
        <v>0</v>
      </c>
      <c r="F37" s="148">
        <v>0</v>
      </c>
      <c r="G37" s="148">
        <v>0</v>
      </c>
      <c r="H37" s="148">
        <v>0</v>
      </c>
      <c r="I37" s="148">
        <v>0</v>
      </c>
    </row>
    <row r="38" spans="1:9" ht="20.100000000000001" hidden="1" customHeight="1" x14ac:dyDescent="0.25">
      <c r="A38" s="65"/>
      <c r="B38" s="65" t="s">
        <v>252</v>
      </c>
      <c r="C38" s="146" t="s">
        <v>253</v>
      </c>
      <c r="D38" s="148">
        <f t="shared" si="2"/>
        <v>0</v>
      </c>
      <c r="E38" s="148">
        <v>0</v>
      </c>
      <c r="F38" s="148">
        <v>0</v>
      </c>
      <c r="G38" s="148">
        <v>0</v>
      </c>
      <c r="H38" s="148">
        <v>0</v>
      </c>
      <c r="I38" s="148">
        <v>0</v>
      </c>
    </row>
    <row r="39" spans="1:9" ht="20.100000000000001" hidden="1" customHeight="1" x14ac:dyDescent="0.25">
      <c r="A39" s="65"/>
      <c r="B39" s="65" t="s">
        <v>254</v>
      </c>
      <c r="C39" s="146" t="s">
        <v>255</v>
      </c>
      <c r="D39" s="148">
        <f t="shared" si="2"/>
        <v>0</v>
      </c>
      <c r="E39" s="148">
        <v>0</v>
      </c>
      <c r="F39" s="148">
        <v>0</v>
      </c>
      <c r="G39" s="148">
        <v>0</v>
      </c>
      <c r="H39" s="148">
        <v>0</v>
      </c>
      <c r="I39" s="148">
        <v>0</v>
      </c>
    </row>
    <row r="40" spans="1:9" ht="20.100000000000001" hidden="1" customHeight="1" x14ac:dyDescent="0.25">
      <c r="A40" s="65"/>
      <c r="B40" s="65" t="s">
        <v>256</v>
      </c>
      <c r="C40" s="146" t="s">
        <v>257</v>
      </c>
      <c r="D40" s="148">
        <f t="shared" si="2"/>
        <v>0</v>
      </c>
      <c r="E40" s="148">
        <v>0</v>
      </c>
      <c r="F40" s="148">
        <v>0</v>
      </c>
      <c r="G40" s="148">
        <v>0</v>
      </c>
      <c r="H40" s="148">
        <v>0</v>
      </c>
      <c r="I40" s="148">
        <v>0</v>
      </c>
    </row>
    <row r="41" spans="1:9" ht="38.25" x14ac:dyDescent="0.25">
      <c r="A41" s="65" t="s">
        <v>85</v>
      </c>
      <c r="B41" s="65" t="s">
        <v>258</v>
      </c>
      <c r="C41" s="146" t="s">
        <v>259</v>
      </c>
      <c r="D41" s="148">
        <f t="shared" si="2"/>
        <v>83.88</v>
      </c>
      <c r="E41" s="148">
        <v>0</v>
      </c>
      <c r="F41" s="148">
        <v>83.88</v>
      </c>
      <c r="G41" s="148">
        <v>0</v>
      </c>
      <c r="H41" s="148">
        <v>0</v>
      </c>
      <c r="I41" s="148">
        <v>0</v>
      </c>
    </row>
    <row r="42" spans="1:9" ht="30" customHeight="1" x14ac:dyDescent="0.25">
      <c r="A42" s="65" t="s">
        <v>87</v>
      </c>
      <c r="B42" s="65" t="s">
        <v>610</v>
      </c>
      <c r="C42" s="146" t="s">
        <v>611</v>
      </c>
      <c r="D42" s="148">
        <f t="shared" ref="D42" si="3">SUM(E42:I42)</f>
        <v>165</v>
      </c>
      <c r="E42" s="148">
        <v>165</v>
      </c>
      <c r="F42" s="148">
        <v>0</v>
      </c>
      <c r="G42" s="148">
        <v>0</v>
      </c>
      <c r="H42" s="148">
        <v>0</v>
      </c>
      <c r="I42" s="148">
        <v>0</v>
      </c>
    </row>
    <row r="43" spans="1:9" ht="20.100000000000001" hidden="1" customHeight="1" x14ac:dyDescent="0.25">
      <c r="A43" s="65"/>
      <c r="B43" s="65" t="s">
        <v>620</v>
      </c>
      <c r="C43" s="146" t="s">
        <v>616</v>
      </c>
      <c r="D43" s="148">
        <f t="shared" ref="D43:D46" si="4">SUM(E43:I43)</f>
        <v>0</v>
      </c>
      <c r="E43" s="148">
        <v>0</v>
      </c>
      <c r="F43" s="148">
        <v>0</v>
      </c>
      <c r="G43" s="148">
        <v>0</v>
      </c>
      <c r="H43" s="148">
        <v>0</v>
      </c>
      <c r="I43" s="148">
        <v>0</v>
      </c>
    </row>
    <row r="44" spans="1:9" ht="42" customHeight="1" x14ac:dyDescent="0.25">
      <c r="A44" s="65" t="s">
        <v>89</v>
      </c>
      <c r="B44" s="65" t="s">
        <v>612</v>
      </c>
      <c r="C44" s="146" t="s">
        <v>613</v>
      </c>
      <c r="D44" s="148">
        <f t="shared" si="4"/>
        <v>790.25</v>
      </c>
      <c r="E44" s="148">
        <v>790.25</v>
      </c>
      <c r="F44" s="148">
        <v>0</v>
      </c>
      <c r="G44" s="148">
        <v>0</v>
      </c>
      <c r="H44" s="148">
        <v>0</v>
      </c>
      <c r="I44" s="148">
        <v>0</v>
      </c>
    </row>
    <row r="45" spans="1:9" ht="20.100000000000001" hidden="1" customHeight="1" x14ac:dyDescent="0.25">
      <c r="A45" s="65"/>
      <c r="B45" s="65" t="s">
        <v>618</v>
      </c>
      <c r="C45" s="146" t="s">
        <v>614</v>
      </c>
      <c r="D45" s="148">
        <f t="shared" si="4"/>
        <v>0</v>
      </c>
      <c r="E45" s="148">
        <v>0</v>
      </c>
      <c r="F45" s="148">
        <v>0</v>
      </c>
      <c r="G45" s="148">
        <v>0</v>
      </c>
      <c r="H45" s="148">
        <v>0</v>
      </c>
      <c r="I45" s="148">
        <v>0</v>
      </c>
    </row>
    <row r="46" spans="1:9" ht="20.100000000000001" hidden="1" customHeight="1" x14ac:dyDescent="0.25">
      <c r="A46" s="65"/>
      <c r="B46" s="65" t="s">
        <v>619</v>
      </c>
      <c r="C46" s="146" t="s">
        <v>615</v>
      </c>
      <c r="D46" s="148">
        <f t="shared" si="4"/>
        <v>0</v>
      </c>
      <c r="E46" s="148">
        <v>0</v>
      </c>
      <c r="F46" s="148">
        <v>0</v>
      </c>
      <c r="G46" s="148">
        <v>0</v>
      </c>
      <c r="H46" s="148">
        <v>0</v>
      </c>
      <c r="I46" s="148">
        <v>0</v>
      </c>
    </row>
    <row r="47" spans="1:9" ht="20.100000000000001" hidden="1" customHeight="1" x14ac:dyDescent="0.25">
      <c r="A47" s="65" t="s">
        <v>91</v>
      </c>
      <c r="B47" s="65" t="s">
        <v>214</v>
      </c>
      <c r="C47" s="146" t="s">
        <v>260</v>
      </c>
      <c r="D47" s="148">
        <f t="shared" si="2"/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</row>
    <row r="48" spans="1:9" ht="20.100000000000001" hidden="1" customHeight="1" x14ac:dyDescent="0.25">
      <c r="A48" s="65" t="s">
        <v>93</v>
      </c>
      <c r="B48" s="65" t="s">
        <v>215</v>
      </c>
      <c r="C48" s="146" t="s">
        <v>261</v>
      </c>
      <c r="D48" s="148">
        <f t="shared" si="2"/>
        <v>0</v>
      </c>
      <c r="E48" s="120">
        <v>0</v>
      </c>
      <c r="F48" s="120">
        <v>0</v>
      </c>
      <c r="G48" s="120">
        <v>0</v>
      </c>
      <c r="H48" s="120">
        <v>0</v>
      </c>
      <c r="I48" s="120">
        <v>0</v>
      </c>
    </row>
    <row r="49" spans="1:9" ht="20.100000000000001" hidden="1" customHeight="1" x14ac:dyDescent="0.25">
      <c r="A49" s="65" t="s">
        <v>95</v>
      </c>
      <c r="B49" s="65" t="s">
        <v>216</v>
      </c>
      <c r="C49" s="146" t="s">
        <v>262</v>
      </c>
      <c r="D49" s="148">
        <f t="shared" si="2"/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</row>
    <row r="50" spans="1:9" s="72" customFormat="1" ht="43.5" customHeight="1" x14ac:dyDescent="0.25">
      <c r="A50" s="60">
        <v>3</v>
      </c>
      <c r="B50" s="60" t="s">
        <v>217</v>
      </c>
      <c r="C50" s="151" t="s">
        <v>218</v>
      </c>
      <c r="D50" s="147">
        <f>SUM(E50:I50)</f>
        <v>12.45</v>
      </c>
      <c r="E50" s="99">
        <v>0.25</v>
      </c>
      <c r="F50" s="99">
        <v>0.49</v>
      </c>
      <c r="G50" s="99">
        <v>2.69</v>
      </c>
      <c r="H50" s="99">
        <v>9.02</v>
      </c>
      <c r="I50" s="99">
        <v>0</v>
      </c>
    </row>
    <row r="51" spans="1:9" s="68" customFormat="1" ht="20.100000000000001" customHeight="1" x14ac:dyDescent="0.25">
      <c r="A51" s="217" t="s">
        <v>219</v>
      </c>
      <c r="B51" s="217"/>
      <c r="C51" s="217"/>
      <c r="D51" s="217"/>
      <c r="E51" s="217"/>
      <c r="F51" s="217"/>
      <c r="G51" s="217"/>
      <c r="H51" s="217"/>
      <c r="I51" s="217"/>
    </row>
    <row r="52" spans="1:9" s="68" customFormat="1" ht="14.25" customHeight="1" x14ac:dyDescent="0.25">
      <c r="A52" s="218" t="s">
        <v>908</v>
      </c>
      <c r="B52" s="218"/>
      <c r="C52" s="218"/>
      <c r="D52" s="218"/>
      <c r="E52" s="218"/>
      <c r="F52" s="218"/>
      <c r="G52" s="218"/>
      <c r="H52" s="218"/>
      <c r="I52" s="218"/>
    </row>
    <row r="53" spans="1:9" ht="16.5" customHeight="1" x14ac:dyDescent="0.25">
      <c r="A53" s="223" t="s">
        <v>909</v>
      </c>
      <c r="B53" s="216"/>
      <c r="C53" s="216"/>
      <c r="D53" s="216"/>
      <c r="E53" s="216"/>
      <c r="F53" s="216"/>
      <c r="G53" s="216"/>
      <c r="H53" s="216"/>
      <c r="I53" s="216"/>
    </row>
  </sheetData>
  <mergeCells count="12">
    <mergeCell ref="A53:I53"/>
    <mergeCell ref="A51:I51"/>
    <mergeCell ref="A52:I52"/>
    <mergeCell ref="A1:B1"/>
    <mergeCell ref="A2:I2"/>
    <mergeCell ref="A4:I4"/>
    <mergeCell ref="A5:A6"/>
    <mergeCell ref="B5:B6"/>
    <mergeCell ref="C5:C6"/>
    <mergeCell ref="D5:D6"/>
    <mergeCell ref="E5:I5"/>
    <mergeCell ref="A3:I3"/>
  </mergeCells>
  <printOptions horizontalCentered="1"/>
  <pageMargins left="0.70866141732283472" right="0.43307086614173229" top="0.39370078740157483" bottom="0.39370078740157483" header="0.31496062992125984" footer="0.31496062992125984"/>
  <pageSetup paperSize="9" firstPageNumber="18" orientation="portrait" useFirstPageNumber="1" r:id="rId1"/>
  <headerFooter>
    <oddFooter>&amp;L&amp;"Times New Roman,Regular"Biểu 09/CT&amp;R&amp;"Times New Roman,Regular"Trang &amp;P</oddFooter>
  </headerFooter>
  <ignoredErrors>
    <ignoredError sqref="E8:I8 E10:I10 E22:I22" formulaRange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2"/>
  <sheetViews>
    <sheetView showZeros="0" zoomScaleNormal="100" workbookViewId="0">
      <pane xSplit="4" ySplit="8" topLeftCell="E9" activePane="bottomRight" state="frozen"/>
      <selection activeCell="F7" sqref="F7"/>
      <selection pane="topRight" activeCell="F7" sqref="F7"/>
      <selection pane="bottomLeft" activeCell="F7" sqref="F7"/>
      <selection pane="bottomRight" activeCell="O52" sqref="O52"/>
    </sheetView>
  </sheetViews>
  <sheetFormatPr defaultColWidth="8.85546875" defaultRowHeight="12.75" x14ac:dyDescent="0.25"/>
  <cols>
    <col min="1" max="1" width="4.42578125" style="69" customWidth="1"/>
    <col min="2" max="2" width="48.7109375" style="59" customWidth="1"/>
    <col min="3" max="3" width="11.28515625" style="58" bestFit="1" customWidth="1"/>
    <col min="4" max="4" width="10.85546875" style="59" customWidth="1"/>
    <col min="5" max="5" width="7.28515625" style="59" bestFit="1" customWidth="1"/>
    <col min="6" max="6" width="7.140625" style="59" bestFit="1" customWidth="1"/>
    <col min="7" max="7" width="6.28515625" style="59" bestFit="1" customWidth="1"/>
    <col min="8" max="8" width="5.42578125" style="59" bestFit="1" customWidth="1"/>
    <col min="9" max="9" width="7.28515625" style="59" bestFit="1" customWidth="1"/>
    <col min="10" max="10" width="8.5703125" style="59" bestFit="1" customWidth="1"/>
    <col min="11" max="11" width="5.7109375" style="59" bestFit="1" customWidth="1"/>
    <col min="12" max="13" width="7.140625" style="59" bestFit="1" customWidth="1"/>
    <col min="14" max="16384" width="8.85546875" style="59"/>
  </cols>
  <sheetData>
    <row r="1" spans="1:13" ht="18.75" customHeight="1" x14ac:dyDescent="0.25">
      <c r="A1" s="219" t="s">
        <v>263</v>
      </c>
      <c r="B1" s="219"/>
    </row>
    <row r="2" spans="1:13" ht="15" customHeight="1" x14ac:dyDescent="0.25">
      <c r="A2" s="220" t="s">
        <v>797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</row>
    <row r="3" spans="1:13" ht="16.5" customHeight="1" x14ac:dyDescent="0.25">
      <c r="A3" s="220" t="s">
        <v>796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</row>
    <row r="4" spans="1:13" ht="18.75" customHeight="1" x14ac:dyDescent="0.25">
      <c r="A4" s="203" t="s">
        <v>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3" ht="30" customHeight="1" x14ac:dyDescent="0.25">
      <c r="A5" s="196" t="s">
        <v>138</v>
      </c>
      <c r="B5" s="194" t="s">
        <v>1</v>
      </c>
      <c r="C5" s="194" t="s">
        <v>2</v>
      </c>
      <c r="D5" s="196" t="s">
        <v>179</v>
      </c>
      <c r="E5" s="210" t="s">
        <v>232</v>
      </c>
      <c r="F5" s="224"/>
      <c r="G5" s="224"/>
      <c r="H5" s="224"/>
      <c r="I5" s="224"/>
      <c r="J5" s="224"/>
      <c r="K5" s="224"/>
      <c r="L5" s="224"/>
      <c r="M5" s="211"/>
    </row>
    <row r="6" spans="1:13" ht="34.5" customHeight="1" x14ac:dyDescent="0.25">
      <c r="A6" s="196"/>
      <c r="B6" s="194"/>
      <c r="C6" s="195"/>
      <c r="D6" s="197"/>
      <c r="E6" s="178" t="s">
        <v>284</v>
      </c>
      <c r="F6" s="178" t="s">
        <v>285</v>
      </c>
      <c r="G6" s="178" t="s">
        <v>286</v>
      </c>
      <c r="H6" s="178" t="s">
        <v>287</v>
      </c>
      <c r="I6" s="178" t="s">
        <v>288</v>
      </c>
      <c r="J6" s="178" t="s">
        <v>289</v>
      </c>
      <c r="K6" s="178" t="s">
        <v>290</v>
      </c>
      <c r="L6" s="178" t="s">
        <v>291</v>
      </c>
      <c r="M6" s="178" t="s">
        <v>292</v>
      </c>
    </row>
    <row r="7" spans="1:13" s="124" customFormat="1" ht="30" customHeight="1" x14ac:dyDescent="0.25">
      <c r="A7" s="121">
        <v>-1</v>
      </c>
      <c r="B7" s="121">
        <v>-2</v>
      </c>
      <c r="C7" s="121">
        <v>-3</v>
      </c>
      <c r="D7" s="121" t="s">
        <v>774</v>
      </c>
      <c r="E7" s="121">
        <v>-5</v>
      </c>
      <c r="F7" s="121">
        <v>-6</v>
      </c>
      <c r="G7" s="121">
        <v>-7</v>
      </c>
      <c r="H7" s="121">
        <v>-8</v>
      </c>
      <c r="I7" s="121">
        <v>-9</v>
      </c>
      <c r="J7" s="121">
        <v>-10</v>
      </c>
      <c r="K7" s="121">
        <v>-11</v>
      </c>
      <c r="L7" s="121">
        <v>-12</v>
      </c>
      <c r="M7" s="121">
        <v>-13</v>
      </c>
    </row>
    <row r="8" spans="1:13" s="61" customFormat="1" ht="23.1" customHeight="1" x14ac:dyDescent="0.25">
      <c r="A8" s="60">
        <v>1</v>
      </c>
      <c r="B8" s="60" t="s">
        <v>189</v>
      </c>
      <c r="C8" s="179" t="s">
        <v>190</v>
      </c>
      <c r="D8" s="147">
        <f>SUM(E8:M8)</f>
        <v>5818.51</v>
      </c>
      <c r="E8" s="147">
        <f>E10+SUM(E14:E21)</f>
        <v>322.28999999999996</v>
      </c>
      <c r="F8" s="147">
        <f t="shared" ref="F8:M8" si="0">F10+SUM(F14:F21)</f>
        <v>614.08000000000015</v>
      </c>
      <c r="G8" s="147">
        <f t="shared" si="0"/>
        <v>1121.27</v>
      </c>
      <c r="H8" s="147">
        <f t="shared" si="0"/>
        <v>1052.1500000000001</v>
      </c>
      <c r="I8" s="147">
        <f t="shared" si="0"/>
        <v>692.08</v>
      </c>
      <c r="J8" s="147">
        <f t="shared" si="0"/>
        <v>347.94</v>
      </c>
      <c r="K8" s="147">
        <f t="shared" si="0"/>
        <v>355.08000000000004</v>
      </c>
      <c r="L8" s="147">
        <f t="shared" si="0"/>
        <v>811.68000000000006</v>
      </c>
      <c r="M8" s="147">
        <f t="shared" si="0"/>
        <v>501.94000000000005</v>
      </c>
    </row>
    <row r="9" spans="1:13" s="64" customFormat="1" ht="20.100000000000001" hidden="1" customHeight="1" x14ac:dyDescent="0.25">
      <c r="A9" s="62"/>
      <c r="B9" s="62" t="s">
        <v>163</v>
      </c>
      <c r="C9" s="63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3" s="66" customFormat="1" ht="23.1" customHeight="1" x14ac:dyDescent="0.25">
      <c r="A10" s="65" t="s">
        <v>57</v>
      </c>
      <c r="B10" s="65" t="s">
        <v>58</v>
      </c>
      <c r="C10" s="146" t="s">
        <v>191</v>
      </c>
      <c r="D10" s="148">
        <f t="shared" ref="D10:D22" si="1">SUM(E10:M10)</f>
        <v>2487.4700000000003</v>
      </c>
      <c r="E10" s="148">
        <f>SUM(E11:E13)</f>
        <v>49.760000000000005</v>
      </c>
      <c r="F10" s="148">
        <f t="shared" ref="F10:M10" si="2">SUM(F11:F13)</f>
        <v>107.94</v>
      </c>
      <c r="G10" s="148">
        <f t="shared" si="2"/>
        <v>244.39999999999998</v>
      </c>
      <c r="H10" s="148">
        <f t="shared" si="2"/>
        <v>465.81000000000006</v>
      </c>
      <c r="I10" s="148">
        <f t="shared" si="2"/>
        <v>406.53000000000003</v>
      </c>
      <c r="J10" s="148">
        <f t="shared" si="2"/>
        <v>97.27</v>
      </c>
      <c r="K10" s="148">
        <f t="shared" si="2"/>
        <v>172.4</v>
      </c>
      <c r="L10" s="148">
        <f t="shared" si="2"/>
        <v>617</v>
      </c>
      <c r="M10" s="148">
        <f t="shared" si="2"/>
        <v>326.36000000000007</v>
      </c>
    </row>
    <row r="11" spans="1:13" s="64" customFormat="1" ht="23.1" customHeight="1" x14ac:dyDescent="0.25">
      <c r="A11" s="62"/>
      <c r="B11" s="62" t="s">
        <v>59</v>
      </c>
      <c r="C11" s="63" t="s">
        <v>192</v>
      </c>
      <c r="D11" s="87">
        <f t="shared" si="1"/>
        <v>2487.4700000000003</v>
      </c>
      <c r="E11" s="87">
        <v>49.760000000000005</v>
      </c>
      <c r="F11" s="87">
        <v>107.94</v>
      </c>
      <c r="G11" s="87">
        <v>244.39999999999998</v>
      </c>
      <c r="H11" s="87">
        <v>465.81000000000006</v>
      </c>
      <c r="I11" s="87">
        <v>406.53000000000003</v>
      </c>
      <c r="J11" s="87">
        <v>97.27</v>
      </c>
      <c r="K11" s="87">
        <v>172.4</v>
      </c>
      <c r="L11" s="87">
        <v>617</v>
      </c>
      <c r="M11" s="87">
        <v>326.36000000000007</v>
      </c>
    </row>
    <row r="12" spans="1:13" s="64" customFormat="1" ht="20.100000000000001" hidden="1" customHeight="1" x14ac:dyDescent="0.25">
      <c r="A12" s="62"/>
      <c r="B12" s="40" t="s">
        <v>60</v>
      </c>
      <c r="C12" s="41" t="s">
        <v>233</v>
      </c>
      <c r="D12" s="87">
        <f t="shared" si="1"/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</row>
    <row r="13" spans="1:13" s="64" customFormat="1" ht="20.100000000000001" hidden="1" customHeight="1" x14ac:dyDescent="0.25">
      <c r="A13" s="62"/>
      <c r="B13" s="40" t="s">
        <v>61</v>
      </c>
      <c r="C13" s="41" t="s">
        <v>234</v>
      </c>
      <c r="D13" s="87">
        <f t="shared" si="1"/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</row>
    <row r="14" spans="1:13" s="66" customFormat="1" ht="23.1" customHeight="1" x14ac:dyDescent="0.25">
      <c r="A14" s="65" t="s">
        <v>62</v>
      </c>
      <c r="B14" s="65" t="s">
        <v>63</v>
      </c>
      <c r="C14" s="146" t="s">
        <v>193</v>
      </c>
      <c r="D14" s="148">
        <f t="shared" si="1"/>
        <v>116.14</v>
      </c>
      <c r="E14" s="148">
        <v>1.07</v>
      </c>
      <c r="F14" s="148">
        <v>3</v>
      </c>
      <c r="G14" s="148">
        <v>83.89</v>
      </c>
      <c r="H14" s="148">
        <v>2</v>
      </c>
      <c r="I14" s="148">
        <v>15.58</v>
      </c>
      <c r="J14" s="148">
        <v>0.5</v>
      </c>
      <c r="K14" s="148">
        <v>0</v>
      </c>
      <c r="L14" s="148">
        <v>6.8</v>
      </c>
      <c r="M14" s="148">
        <v>3.3</v>
      </c>
    </row>
    <row r="15" spans="1:13" s="66" customFormat="1" ht="23.1" customHeight="1" x14ac:dyDescent="0.25">
      <c r="A15" s="65" t="s">
        <v>64</v>
      </c>
      <c r="B15" s="65" t="s">
        <v>65</v>
      </c>
      <c r="C15" s="146" t="s">
        <v>194</v>
      </c>
      <c r="D15" s="148">
        <f t="shared" si="1"/>
        <v>3211.7000000000003</v>
      </c>
      <c r="E15" s="148">
        <v>271.45999999999998</v>
      </c>
      <c r="F15" s="148">
        <v>503.14000000000016</v>
      </c>
      <c r="G15" s="148">
        <v>792.9799999999999</v>
      </c>
      <c r="H15" s="148">
        <v>584.34000000000015</v>
      </c>
      <c r="I15" s="148">
        <v>267.77000000000004</v>
      </c>
      <c r="J15" s="148">
        <v>250.17</v>
      </c>
      <c r="K15" s="148">
        <v>182.17000000000002</v>
      </c>
      <c r="L15" s="148">
        <v>187.39000000000001</v>
      </c>
      <c r="M15" s="148">
        <v>172.28</v>
      </c>
    </row>
    <row r="16" spans="1:13" s="66" customFormat="1" ht="20.100000000000001" hidden="1" customHeight="1" x14ac:dyDescent="0.25">
      <c r="A16" s="65" t="s">
        <v>66</v>
      </c>
      <c r="B16" s="65" t="s">
        <v>67</v>
      </c>
      <c r="C16" s="146" t="s">
        <v>195</v>
      </c>
      <c r="D16" s="148">
        <f t="shared" si="1"/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</row>
    <row r="17" spans="1:13" s="66" customFormat="1" ht="20.100000000000001" hidden="1" customHeight="1" x14ac:dyDescent="0.25">
      <c r="A17" s="65" t="s">
        <v>68</v>
      </c>
      <c r="B17" s="65" t="s">
        <v>69</v>
      </c>
      <c r="C17" s="146" t="s">
        <v>196</v>
      </c>
      <c r="D17" s="148">
        <f t="shared" si="1"/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</row>
    <row r="18" spans="1:13" ht="20.100000000000001" hidden="1" customHeight="1" x14ac:dyDescent="0.25">
      <c r="A18" s="65" t="s">
        <v>70</v>
      </c>
      <c r="B18" s="65" t="s">
        <v>71</v>
      </c>
      <c r="C18" s="146" t="s">
        <v>197</v>
      </c>
      <c r="D18" s="148">
        <f t="shared" si="1"/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</row>
    <row r="19" spans="1:13" ht="23.1" customHeight="1" x14ac:dyDescent="0.25">
      <c r="A19" s="65" t="s">
        <v>66</v>
      </c>
      <c r="B19" s="65" t="s">
        <v>198</v>
      </c>
      <c r="C19" s="146" t="s">
        <v>199</v>
      </c>
      <c r="D19" s="148">
        <f>SUM(E19:M19)</f>
        <v>3.2</v>
      </c>
      <c r="E19" s="148">
        <v>0</v>
      </c>
      <c r="F19" s="148">
        <v>0</v>
      </c>
      <c r="G19" s="148">
        <v>0</v>
      </c>
      <c r="H19" s="148">
        <v>0</v>
      </c>
      <c r="I19" s="148">
        <v>2.2000000000000002</v>
      </c>
      <c r="J19" s="148">
        <v>0</v>
      </c>
      <c r="K19" s="148">
        <v>0.51</v>
      </c>
      <c r="L19" s="148">
        <v>0.49</v>
      </c>
      <c r="M19" s="148">
        <v>0</v>
      </c>
    </row>
    <row r="20" spans="1:13" ht="20.100000000000001" hidden="1" customHeight="1" x14ac:dyDescent="0.25">
      <c r="A20" s="65" t="s">
        <v>74</v>
      </c>
      <c r="B20" s="65" t="s">
        <v>75</v>
      </c>
      <c r="C20" s="146" t="s">
        <v>200</v>
      </c>
      <c r="D20" s="148">
        <f t="shared" si="1"/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</row>
    <row r="21" spans="1:13" ht="20.100000000000001" hidden="1" customHeight="1" x14ac:dyDescent="0.25">
      <c r="A21" s="65" t="s">
        <v>76</v>
      </c>
      <c r="B21" s="65" t="s">
        <v>77</v>
      </c>
      <c r="C21" s="146" t="s">
        <v>235</v>
      </c>
      <c r="D21" s="148">
        <f t="shared" si="1"/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</row>
    <row r="22" spans="1:13" s="72" customFormat="1" ht="23.1" customHeight="1" x14ac:dyDescent="0.25">
      <c r="A22" s="60">
        <v>2</v>
      </c>
      <c r="B22" s="60" t="s">
        <v>201</v>
      </c>
      <c r="C22" s="179"/>
      <c r="D22" s="147">
        <f t="shared" si="1"/>
        <v>10194.57</v>
      </c>
      <c r="E22" s="147">
        <f>SUM(E24:E49)</f>
        <v>77.64</v>
      </c>
      <c r="F22" s="147">
        <f>SUM(F24:F49)</f>
        <v>1158.68</v>
      </c>
      <c r="G22" s="147">
        <f t="shared" ref="G22:M22" si="3">SUM(G24:G49)</f>
        <v>87.039999999999992</v>
      </c>
      <c r="H22" s="147">
        <f t="shared" si="3"/>
        <v>1494.34</v>
      </c>
      <c r="I22" s="147">
        <f t="shared" si="3"/>
        <v>1523.2100000000003</v>
      </c>
      <c r="J22" s="147">
        <f t="shared" si="3"/>
        <v>1883.75</v>
      </c>
      <c r="K22" s="147">
        <f t="shared" si="3"/>
        <v>1293.71</v>
      </c>
      <c r="L22" s="147">
        <f t="shared" si="3"/>
        <v>1230.9000000000001</v>
      </c>
      <c r="M22" s="147">
        <f t="shared" si="3"/>
        <v>1445.3</v>
      </c>
    </row>
    <row r="23" spans="1:13" s="68" customFormat="1" ht="20.100000000000001" hidden="1" customHeight="1" x14ac:dyDescent="0.25">
      <c r="A23" s="62"/>
      <c r="B23" s="62" t="s">
        <v>163</v>
      </c>
      <c r="C23" s="63"/>
      <c r="D23" s="148"/>
      <c r="E23" s="148"/>
      <c r="F23" s="148"/>
      <c r="G23" s="148"/>
      <c r="H23" s="148"/>
      <c r="I23" s="148"/>
      <c r="J23" s="148"/>
      <c r="K23" s="148"/>
      <c r="L23" s="148"/>
      <c r="M23" s="148"/>
    </row>
    <row r="24" spans="1:13" ht="23.1" customHeight="1" x14ac:dyDescent="0.25">
      <c r="A24" s="65" t="s">
        <v>79</v>
      </c>
      <c r="B24" s="65" t="s">
        <v>236</v>
      </c>
      <c r="C24" s="146" t="s">
        <v>237</v>
      </c>
      <c r="D24" s="148">
        <f t="shared" ref="D24:D50" si="4">SUM(E24:M24)</f>
        <v>760.47</v>
      </c>
      <c r="E24" s="148">
        <v>0</v>
      </c>
      <c r="F24" s="148">
        <v>105.5</v>
      </c>
      <c r="G24" s="148">
        <v>0</v>
      </c>
      <c r="H24" s="148">
        <v>224.97</v>
      </c>
      <c r="I24" s="148">
        <v>200</v>
      </c>
      <c r="J24" s="148">
        <v>0</v>
      </c>
      <c r="K24" s="148">
        <v>50</v>
      </c>
      <c r="L24" s="148">
        <v>90</v>
      </c>
      <c r="M24" s="148">
        <v>90</v>
      </c>
    </row>
    <row r="25" spans="1:13" ht="23.1" customHeight="1" x14ac:dyDescent="0.25">
      <c r="A25" s="65" t="s">
        <v>81</v>
      </c>
      <c r="B25" s="65" t="s">
        <v>202</v>
      </c>
      <c r="C25" s="146" t="s">
        <v>203</v>
      </c>
      <c r="D25" s="148">
        <f t="shared" si="4"/>
        <v>8111.28</v>
      </c>
      <c r="E25" s="148">
        <v>77.64</v>
      </c>
      <c r="F25" s="148">
        <v>1053.18</v>
      </c>
      <c r="G25" s="148">
        <v>87.039999999999992</v>
      </c>
      <c r="H25" s="148">
        <v>1269.3699999999999</v>
      </c>
      <c r="I25" s="148">
        <v>1099.9000000000001</v>
      </c>
      <c r="J25" s="148">
        <v>1883.75</v>
      </c>
      <c r="K25" s="148">
        <v>258.2</v>
      </c>
      <c r="L25" s="148">
        <v>1069.9000000000001</v>
      </c>
      <c r="M25" s="148">
        <v>1312.3</v>
      </c>
    </row>
    <row r="26" spans="1:13" ht="20.100000000000001" hidden="1" customHeight="1" x14ac:dyDescent="0.25">
      <c r="A26" s="65" t="s">
        <v>81</v>
      </c>
      <c r="B26" s="65" t="s">
        <v>204</v>
      </c>
      <c r="C26" s="146" t="s">
        <v>205</v>
      </c>
      <c r="D26" s="148">
        <f t="shared" si="4"/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</row>
    <row r="27" spans="1:13" ht="20.100000000000001" hidden="1" customHeight="1" x14ac:dyDescent="0.25">
      <c r="A27" s="65" t="s">
        <v>83</v>
      </c>
      <c r="B27" s="65" t="s">
        <v>206</v>
      </c>
      <c r="C27" s="146" t="s">
        <v>207</v>
      </c>
      <c r="D27" s="148">
        <f t="shared" si="4"/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</row>
    <row r="28" spans="1:13" ht="20.100000000000001" hidden="1" customHeight="1" x14ac:dyDescent="0.25">
      <c r="A28" s="65" t="s">
        <v>85</v>
      </c>
      <c r="B28" s="65" t="s">
        <v>208</v>
      </c>
      <c r="C28" s="146" t="s">
        <v>209</v>
      </c>
      <c r="D28" s="148">
        <f t="shared" si="4"/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</row>
    <row r="29" spans="1:13" ht="23.1" customHeight="1" x14ac:dyDescent="0.25">
      <c r="A29" s="65" t="s">
        <v>83</v>
      </c>
      <c r="B29" s="65" t="s">
        <v>238</v>
      </c>
      <c r="C29" s="146" t="s">
        <v>239</v>
      </c>
      <c r="D29" s="148">
        <f t="shared" si="4"/>
        <v>283.68999999999994</v>
      </c>
      <c r="E29" s="148">
        <v>0</v>
      </c>
      <c r="F29" s="148">
        <v>0</v>
      </c>
      <c r="G29" s="148">
        <v>0</v>
      </c>
      <c r="H29" s="148">
        <v>0</v>
      </c>
      <c r="I29" s="148">
        <v>3.4</v>
      </c>
      <c r="J29" s="148">
        <v>0</v>
      </c>
      <c r="K29" s="148">
        <v>260.28999999999996</v>
      </c>
      <c r="L29" s="148">
        <v>20</v>
      </c>
      <c r="M29" s="148">
        <v>0</v>
      </c>
    </row>
    <row r="30" spans="1:13" ht="20.100000000000001" hidden="1" customHeight="1" x14ac:dyDescent="0.25">
      <c r="A30" s="65"/>
      <c r="B30" s="65" t="s">
        <v>240</v>
      </c>
      <c r="C30" s="146" t="s">
        <v>241</v>
      </c>
      <c r="D30" s="148">
        <f t="shared" si="4"/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</row>
    <row r="31" spans="1:13" ht="20.100000000000001" hidden="1" customHeight="1" x14ac:dyDescent="0.25">
      <c r="A31" s="65"/>
      <c r="B31" s="65" t="s">
        <v>242</v>
      </c>
      <c r="C31" s="146" t="s">
        <v>243</v>
      </c>
      <c r="D31" s="148">
        <f t="shared" si="4"/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</row>
    <row r="32" spans="1:13" ht="20.100000000000001" hidden="1" customHeight="1" x14ac:dyDescent="0.25">
      <c r="A32" s="65"/>
      <c r="B32" s="65" t="s">
        <v>244</v>
      </c>
      <c r="C32" s="146" t="s">
        <v>245</v>
      </c>
      <c r="D32" s="148">
        <f t="shared" si="4"/>
        <v>0</v>
      </c>
      <c r="E32" s="148">
        <v>0</v>
      </c>
      <c r="F32" s="148">
        <v>0</v>
      </c>
      <c r="G32" s="148">
        <v>0</v>
      </c>
      <c r="H32" s="148">
        <v>0</v>
      </c>
      <c r="I32" s="148">
        <v>0</v>
      </c>
      <c r="J32" s="148">
        <v>0</v>
      </c>
      <c r="K32" s="148">
        <v>0</v>
      </c>
      <c r="L32" s="148">
        <v>0</v>
      </c>
      <c r="M32" s="148">
        <v>0</v>
      </c>
    </row>
    <row r="33" spans="1:13" ht="20.100000000000001" hidden="1" customHeight="1" x14ac:dyDescent="0.25">
      <c r="A33" s="65" t="s">
        <v>87</v>
      </c>
      <c r="B33" s="65" t="s">
        <v>210</v>
      </c>
      <c r="C33" s="146" t="s">
        <v>211</v>
      </c>
      <c r="D33" s="148">
        <f t="shared" si="4"/>
        <v>0</v>
      </c>
      <c r="E33" s="148">
        <v>0</v>
      </c>
      <c r="F33" s="148">
        <v>0</v>
      </c>
      <c r="G33" s="148">
        <v>0</v>
      </c>
      <c r="H33" s="148">
        <v>0</v>
      </c>
      <c r="I33" s="148">
        <v>0</v>
      </c>
      <c r="J33" s="148">
        <v>0</v>
      </c>
      <c r="K33" s="148">
        <v>0</v>
      </c>
      <c r="L33" s="148">
        <v>0</v>
      </c>
      <c r="M33" s="148">
        <v>0</v>
      </c>
    </row>
    <row r="34" spans="1:13" ht="20.100000000000001" hidden="1" customHeight="1" x14ac:dyDescent="0.25">
      <c r="A34" s="65" t="s">
        <v>89</v>
      </c>
      <c r="B34" s="65" t="s">
        <v>212</v>
      </c>
      <c r="C34" s="146" t="s">
        <v>213</v>
      </c>
      <c r="D34" s="148">
        <f t="shared" si="4"/>
        <v>0</v>
      </c>
      <c r="E34" s="148">
        <v>0</v>
      </c>
      <c r="F34" s="148">
        <v>0</v>
      </c>
      <c r="G34" s="148">
        <v>0</v>
      </c>
      <c r="H34" s="148">
        <v>0</v>
      </c>
      <c r="I34" s="148">
        <v>0</v>
      </c>
      <c r="J34" s="148">
        <v>0</v>
      </c>
      <c r="K34" s="148">
        <v>0</v>
      </c>
      <c r="L34" s="148">
        <v>0</v>
      </c>
      <c r="M34" s="148">
        <v>0</v>
      </c>
    </row>
    <row r="35" spans="1:13" ht="20.100000000000001" hidden="1" customHeight="1" x14ac:dyDescent="0.25">
      <c r="A35" s="65"/>
      <c r="B35" s="65" t="s">
        <v>246</v>
      </c>
      <c r="C35" s="146" t="s">
        <v>247</v>
      </c>
      <c r="D35" s="148">
        <f t="shared" si="4"/>
        <v>0</v>
      </c>
      <c r="E35" s="148">
        <v>0</v>
      </c>
      <c r="F35" s="148">
        <v>0</v>
      </c>
      <c r="G35" s="148">
        <v>0</v>
      </c>
      <c r="H35" s="148">
        <v>0</v>
      </c>
      <c r="I35" s="148">
        <v>0</v>
      </c>
      <c r="J35" s="148">
        <v>0</v>
      </c>
      <c r="K35" s="148">
        <v>0</v>
      </c>
      <c r="L35" s="148">
        <v>0</v>
      </c>
      <c r="M35" s="148">
        <v>0</v>
      </c>
    </row>
    <row r="36" spans="1:13" ht="20.100000000000001" hidden="1" customHeight="1" x14ac:dyDescent="0.25">
      <c r="A36" s="65"/>
      <c r="B36" s="65" t="s">
        <v>248</v>
      </c>
      <c r="C36" s="146" t="s">
        <v>249</v>
      </c>
      <c r="D36" s="148">
        <f t="shared" si="4"/>
        <v>0</v>
      </c>
      <c r="E36" s="148">
        <v>0</v>
      </c>
      <c r="F36" s="148">
        <v>0</v>
      </c>
      <c r="G36" s="148">
        <v>0</v>
      </c>
      <c r="H36" s="148">
        <v>0</v>
      </c>
      <c r="I36" s="148">
        <v>0</v>
      </c>
      <c r="J36" s="148">
        <v>0</v>
      </c>
      <c r="K36" s="148">
        <v>0</v>
      </c>
      <c r="L36" s="148">
        <v>0</v>
      </c>
      <c r="M36" s="148">
        <v>0</v>
      </c>
    </row>
    <row r="37" spans="1:13" ht="20.100000000000001" hidden="1" customHeight="1" x14ac:dyDescent="0.25">
      <c r="A37" s="65"/>
      <c r="B37" s="65" t="s">
        <v>250</v>
      </c>
      <c r="C37" s="146" t="s">
        <v>251</v>
      </c>
      <c r="D37" s="148">
        <f t="shared" si="4"/>
        <v>0</v>
      </c>
      <c r="E37" s="148">
        <v>0</v>
      </c>
      <c r="F37" s="148">
        <v>0</v>
      </c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</row>
    <row r="38" spans="1:13" ht="20.100000000000001" hidden="1" customHeight="1" x14ac:dyDescent="0.25">
      <c r="A38" s="65"/>
      <c r="B38" s="65" t="s">
        <v>252</v>
      </c>
      <c r="C38" s="146" t="s">
        <v>253</v>
      </c>
      <c r="D38" s="148">
        <f t="shared" si="4"/>
        <v>0</v>
      </c>
      <c r="E38" s="148">
        <v>0</v>
      </c>
      <c r="F38" s="148">
        <v>0</v>
      </c>
      <c r="G38" s="148">
        <v>0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</row>
    <row r="39" spans="1:13" ht="20.100000000000001" hidden="1" customHeight="1" x14ac:dyDescent="0.25">
      <c r="A39" s="65"/>
      <c r="B39" s="65" t="s">
        <v>254</v>
      </c>
      <c r="C39" s="146" t="s">
        <v>255</v>
      </c>
      <c r="D39" s="148">
        <f t="shared" si="4"/>
        <v>0</v>
      </c>
      <c r="E39" s="148">
        <v>0</v>
      </c>
      <c r="F39" s="148">
        <v>0</v>
      </c>
      <c r="G39" s="148">
        <v>0</v>
      </c>
      <c r="H39" s="148">
        <v>0</v>
      </c>
      <c r="I39" s="148">
        <v>0</v>
      </c>
      <c r="J39" s="148">
        <v>0</v>
      </c>
      <c r="K39" s="148">
        <v>0</v>
      </c>
      <c r="L39" s="148">
        <v>0</v>
      </c>
      <c r="M39" s="148">
        <v>0</v>
      </c>
    </row>
    <row r="40" spans="1:13" ht="20.100000000000001" hidden="1" customHeight="1" x14ac:dyDescent="0.25">
      <c r="A40" s="65"/>
      <c r="B40" s="65" t="s">
        <v>256</v>
      </c>
      <c r="C40" s="146" t="s">
        <v>257</v>
      </c>
      <c r="D40" s="148">
        <f t="shared" si="4"/>
        <v>0</v>
      </c>
      <c r="E40" s="148">
        <v>0</v>
      </c>
      <c r="F40" s="148">
        <v>0</v>
      </c>
      <c r="G40" s="148">
        <v>0</v>
      </c>
      <c r="H40" s="148">
        <v>0</v>
      </c>
      <c r="I40" s="148">
        <v>0</v>
      </c>
      <c r="J40" s="148">
        <v>0</v>
      </c>
      <c r="K40" s="148">
        <v>0</v>
      </c>
      <c r="L40" s="148">
        <v>0</v>
      </c>
      <c r="M40" s="148">
        <v>0</v>
      </c>
    </row>
    <row r="41" spans="1:13" ht="23.1" customHeight="1" x14ac:dyDescent="0.25">
      <c r="A41" s="65" t="s">
        <v>85</v>
      </c>
      <c r="B41" s="65" t="s">
        <v>258</v>
      </c>
      <c r="C41" s="146" t="s">
        <v>259</v>
      </c>
      <c r="D41" s="148">
        <f t="shared" si="4"/>
        <v>83.88</v>
      </c>
      <c r="E41" s="148">
        <v>0</v>
      </c>
      <c r="F41" s="148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83.88</v>
      </c>
      <c r="L41" s="148">
        <v>0</v>
      </c>
      <c r="M41" s="148">
        <v>0</v>
      </c>
    </row>
    <row r="42" spans="1:13" ht="23.1" customHeight="1" x14ac:dyDescent="0.25">
      <c r="A42" s="65" t="s">
        <v>87</v>
      </c>
      <c r="B42" s="65" t="s">
        <v>610</v>
      </c>
      <c r="C42" s="146" t="s">
        <v>611</v>
      </c>
      <c r="D42" s="148">
        <f t="shared" si="4"/>
        <v>165</v>
      </c>
      <c r="E42" s="148">
        <v>0</v>
      </c>
      <c r="F42" s="148">
        <v>0</v>
      </c>
      <c r="G42" s="148">
        <v>0</v>
      </c>
      <c r="H42" s="148">
        <v>0</v>
      </c>
      <c r="I42" s="148">
        <v>0</v>
      </c>
      <c r="J42" s="148">
        <v>0</v>
      </c>
      <c r="K42" s="148">
        <v>165</v>
      </c>
      <c r="L42" s="148">
        <v>0</v>
      </c>
      <c r="M42" s="148">
        <v>0</v>
      </c>
    </row>
    <row r="43" spans="1:13" ht="20.100000000000001" hidden="1" customHeight="1" x14ac:dyDescent="0.25">
      <c r="A43" s="65"/>
      <c r="B43" s="65" t="s">
        <v>617</v>
      </c>
      <c r="C43" s="146" t="s">
        <v>616</v>
      </c>
      <c r="D43" s="148">
        <f t="shared" si="4"/>
        <v>0</v>
      </c>
      <c r="E43" s="148">
        <v>0</v>
      </c>
      <c r="F43" s="148">
        <v>0</v>
      </c>
      <c r="G43" s="148">
        <v>0</v>
      </c>
      <c r="H43" s="148">
        <v>0</v>
      </c>
      <c r="I43" s="148">
        <v>0</v>
      </c>
      <c r="J43" s="148">
        <v>0</v>
      </c>
      <c r="K43" s="148">
        <v>0</v>
      </c>
      <c r="L43" s="148">
        <v>0</v>
      </c>
      <c r="M43" s="148">
        <v>0</v>
      </c>
    </row>
    <row r="44" spans="1:13" ht="23.1" customHeight="1" x14ac:dyDescent="0.25">
      <c r="A44" s="65" t="s">
        <v>89</v>
      </c>
      <c r="B44" s="65" t="s">
        <v>612</v>
      </c>
      <c r="C44" s="146" t="s">
        <v>613</v>
      </c>
      <c r="D44" s="148">
        <f t="shared" si="4"/>
        <v>790.25</v>
      </c>
      <c r="E44" s="148">
        <v>0</v>
      </c>
      <c r="F44" s="148">
        <v>0</v>
      </c>
      <c r="G44" s="148">
        <v>0</v>
      </c>
      <c r="H44" s="148">
        <v>0</v>
      </c>
      <c r="I44" s="148">
        <v>219.91</v>
      </c>
      <c r="J44" s="148">
        <v>0</v>
      </c>
      <c r="K44" s="148">
        <v>476.34</v>
      </c>
      <c r="L44" s="148">
        <v>51</v>
      </c>
      <c r="M44" s="148">
        <v>43</v>
      </c>
    </row>
    <row r="45" spans="1:13" ht="20.100000000000001" hidden="1" customHeight="1" x14ac:dyDescent="0.25">
      <c r="A45" s="65"/>
      <c r="B45" s="65" t="s">
        <v>618</v>
      </c>
      <c r="C45" s="146" t="s">
        <v>614</v>
      </c>
      <c r="D45" s="148">
        <f t="shared" si="4"/>
        <v>0</v>
      </c>
      <c r="E45" s="148">
        <v>0</v>
      </c>
      <c r="F45" s="148">
        <v>0</v>
      </c>
      <c r="G45" s="148">
        <v>0</v>
      </c>
      <c r="H45" s="148">
        <v>0</v>
      </c>
      <c r="I45" s="148">
        <v>0</v>
      </c>
      <c r="J45" s="148">
        <v>0</v>
      </c>
      <c r="K45" s="148">
        <v>0</v>
      </c>
      <c r="L45" s="148">
        <v>0</v>
      </c>
      <c r="M45" s="148">
        <v>0</v>
      </c>
    </row>
    <row r="46" spans="1:13" ht="20.100000000000001" hidden="1" customHeight="1" x14ac:dyDescent="0.25">
      <c r="A46" s="65"/>
      <c r="B46" s="65" t="s">
        <v>619</v>
      </c>
      <c r="C46" s="146" t="s">
        <v>615</v>
      </c>
      <c r="D46" s="148">
        <f t="shared" si="4"/>
        <v>0</v>
      </c>
      <c r="E46" s="148">
        <v>0</v>
      </c>
      <c r="F46" s="148">
        <v>0</v>
      </c>
      <c r="G46" s="148">
        <v>0</v>
      </c>
      <c r="H46" s="148">
        <v>0</v>
      </c>
      <c r="I46" s="148">
        <v>0</v>
      </c>
      <c r="J46" s="148">
        <v>0</v>
      </c>
      <c r="K46" s="148">
        <v>0</v>
      </c>
      <c r="L46" s="148">
        <v>0</v>
      </c>
      <c r="M46" s="148">
        <v>0</v>
      </c>
    </row>
    <row r="47" spans="1:13" ht="20.100000000000001" hidden="1" customHeight="1" x14ac:dyDescent="0.25">
      <c r="A47" s="65" t="s">
        <v>91</v>
      </c>
      <c r="B47" s="65" t="s">
        <v>214</v>
      </c>
      <c r="C47" s="146" t="s">
        <v>260</v>
      </c>
      <c r="D47" s="148">
        <f t="shared" si="4"/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  <c r="M47" s="148">
        <v>0</v>
      </c>
    </row>
    <row r="48" spans="1:13" ht="20.100000000000001" hidden="1" customHeight="1" x14ac:dyDescent="0.25">
      <c r="A48" s="65" t="s">
        <v>93</v>
      </c>
      <c r="B48" s="65" t="s">
        <v>215</v>
      </c>
      <c r="C48" s="146" t="s">
        <v>261</v>
      </c>
      <c r="D48" s="148">
        <f t="shared" si="4"/>
        <v>0</v>
      </c>
      <c r="E48" s="148">
        <v>0</v>
      </c>
      <c r="F48" s="148">
        <v>0</v>
      </c>
      <c r="G48" s="148">
        <v>0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</row>
    <row r="49" spans="1:13" ht="20.100000000000001" hidden="1" customHeight="1" x14ac:dyDescent="0.25">
      <c r="A49" s="65" t="s">
        <v>95</v>
      </c>
      <c r="B49" s="65" t="s">
        <v>216</v>
      </c>
      <c r="C49" s="146" t="s">
        <v>262</v>
      </c>
      <c r="D49" s="148">
        <f t="shared" si="4"/>
        <v>0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</row>
    <row r="50" spans="1:13" s="72" customFormat="1" ht="23.1" customHeight="1" x14ac:dyDescent="0.25">
      <c r="A50" s="60">
        <v>3</v>
      </c>
      <c r="B50" s="60" t="s">
        <v>217</v>
      </c>
      <c r="C50" s="179" t="s">
        <v>218</v>
      </c>
      <c r="D50" s="147">
        <f t="shared" si="4"/>
        <v>12.489999999999998</v>
      </c>
      <c r="E50" s="99">
        <v>2.4</v>
      </c>
      <c r="F50" s="99">
        <v>0</v>
      </c>
      <c r="G50" s="99">
        <v>9.02</v>
      </c>
      <c r="H50" s="99">
        <v>0.53</v>
      </c>
      <c r="I50" s="99">
        <v>0.28999999999999998</v>
      </c>
      <c r="J50" s="99">
        <v>0</v>
      </c>
      <c r="K50" s="99">
        <v>0</v>
      </c>
      <c r="L50" s="99">
        <v>0.25</v>
      </c>
      <c r="M50" s="99">
        <v>0</v>
      </c>
    </row>
    <row r="51" spans="1:13" s="68" customFormat="1" ht="20.100000000000001" customHeight="1" x14ac:dyDescent="0.25">
      <c r="A51" s="217" t="s">
        <v>264</v>
      </c>
      <c r="B51" s="217"/>
      <c r="C51" s="217"/>
      <c r="D51" s="217"/>
      <c r="E51" s="218"/>
      <c r="F51" s="218"/>
      <c r="G51" s="218"/>
      <c r="H51" s="218"/>
      <c r="I51" s="218"/>
      <c r="J51" s="218"/>
      <c r="K51" s="218"/>
      <c r="L51" s="218"/>
      <c r="M51" s="218"/>
    </row>
    <row r="52" spans="1:13" s="68" customFormat="1" ht="20.100000000000001" customHeight="1" x14ac:dyDescent="0.25">
      <c r="A52" s="218" t="s">
        <v>265</v>
      </c>
      <c r="B52" s="218"/>
      <c r="C52" s="218"/>
      <c r="D52" s="218"/>
      <c r="E52" s="218"/>
      <c r="F52" s="218"/>
      <c r="G52" s="218"/>
      <c r="H52" s="218"/>
      <c r="I52" s="218"/>
      <c r="J52" s="218"/>
      <c r="K52" s="218"/>
      <c r="L52" s="218"/>
      <c r="M52" s="218"/>
    </row>
  </sheetData>
  <mergeCells count="11">
    <mergeCell ref="A51:M51"/>
    <mergeCell ref="A52:M52"/>
    <mergeCell ref="A1:B1"/>
    <mergeCell ref="A2:M2"/>
    <mergeCell ref="A4:M4"/>
    <mergeCell ref="A5:A6"/>
    <mergeCell ref="B5:B6"/>
    <mergeCell ref="C5:C6"/>
    <mergeCell ref="D5:D6"/>
    <mergeCell ref="E5:M5"/>
    <mergeCell ref="A3:M3"/>
  </mergeCells>
  <printOptions horizontalCentered="1"/>
  <pageMargins left="0.43307086614173229" right="0.43307086614173229" top="0.59055118110236227" bottom="0.51181102362204722" header="0.31496062992125984" footer="0.11811023622047245"/>
  <pageSetup paperSize="9" firstPageNumber="19" orientation="landscape" useFirstPageNumber="1" r:id="rId1"/>
  <headerFooter>
    <oddFooter>&amp;L&amp;"Times New Roman,Regular"Biểu 10/CT&amp;R&amp;"Times New Roman,Regular"Trang &amp;P</oddFooter>
  </headerFooter>
  <ignoredErrors>
    <ignoredError sqref="E22:M22 E8:M8 E10:M10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1"/>
  <sheetViews>
    <sheetView showZeros="0" zoomScaleNormal="100" workbookViewId="0">
      <pane xSplit="9" ySplit="8" topLeftCell="J9" activePane="bottomRight" state="frozen"/>
      <selection activeCell="F7" sqref="F7"/>
      <selection pane="topRight" activeCell="F7" sqref="F7"/>
      <selection pane="bottomLeft" activeCell="F7" sqref="F7"/>
      <selection pane="bottomRight" activeCell="R71" sqref="R71"/>
    </sheetView>
  </sheetViews>
  <sheetFormatPr defaultColWidth="7.85546875" defaultRowHeight="12.75" x14ac:dyDescent="0.2"/>
  <cols>
    <col min="1" max="1" width="4" style="21" bestFit="1" customWidth="1"/>
    <col min="2" max="2" width="24.7109375" style="21" customWidth="1"/>
    <col min="3" max="3" width="5.42578125" style="28" bestFit="1" customWidth="1"/>
    <col min="4" max="4" width="9.7109375" style="21" customWidth="1"/>
    <col min="5" max="5" width="11.28515625" style="21" bestFit="1" customWidth="1"/>
    <col min="6" max="9" width="8.7109375" style="21" bestFit="1" customWidth="1"/>
    <col min="10" max="16384" width="7.85546875" style="21"/>
  </cols>
  <sheetData>
    <row r="1" spans="1:12" ht="18.75" customHeight="1" x14ac:dyDescent="0.2">
      <c r="A1" s="219" t="s">
        <v>266</v>
      </c>
      <c r="B1" s="219"/>
      <c r="D1" s="28"/>
      <c r="E1" s="28"/>
      <c r="F1" s="28"/>
      <c r="G1" s="28"/>
      <c r="H1" s="28"/>
      <c r="I1" s="28"/>
    </row>
    <row r="2" spans="1:12" ht="18.75" customHeight="1" x14ac:dyDescent="0.2">
      <c r="A2" s="193" t="s">
        <v>799</v>
      </c>
      <c r="B2" s="221"/>
      <c r="C2" s="221"/>
      <c r="D2" s="221"/>
      <c r="E2" s="221"/>
      <c r="F2" s="221"/>
      <c r="G2" s="221"/>
      <c r="H2" s="221"/>
      <c r="I2" s="221"/>
    </row>
    <row r="3" spans="1:12" ht="19.5" customHeight="1" x14ac:dyDescent="0.2">
      <c r="A3" s="193" t="s">
        <v>798</v>
      </c>
      <c r="B3" s="193"/>
      <c r="C3" s="193"/>
      <c r="D3" s="193"/>
      <c r="E3" s="193"/>
      <c r="F3" s="193"/>
      <c r="G3" s="193"/>
      <c r="H3" s="193"/>
      <c r="I3" s="193"/>
    </row>
    <row r="4" spans="1:12" ht="24" customHeight="1" x14ac:dyDescent="0.2">
      <c r="A4" s="203" t="s">
        <v>0</v>
      </c>
      <c r="B4" s="203"/>
      <c r="C4" s="203"/>
      <c r="D4" s="203"/>
      <c r="E4" s="203"/>
      <c r="F4" s="203"/>
      <c r="G4" s="203"/>
      <c r="H4" s="203"/>
      <c r="I4" s="203"/>
    </row>
    <row r="5" spans="1:12" ht="30" customHeight="1" x14ac:dyDescent="0.2">
      <c r="A5" s="198" t="s">
        <v>138</v>
      </c>
      <c r="B5" s="194" t="s">
        <v>1</v>
      </c>
      <c r="C5" s="194" t="s">
        <v>2</v>
      </c>
      <c r="D5" s="196" t="s">
        <v>179</v>
      </c>
      <c r="E5" s="198" t="s">
        <v>223</v>
      </c>
      <c r="F5" s="198"/>
      <c r="G5" s="198"/>
      <c r="H5" s="198"/>
      <c r="I5" s="198"/>
    </row>
    <row r="6" spans="1:12" ht="36" customHeight="1" x14ac:dyDescent="0.2">
      <c r="A6" s="198"/>
      <c r="B6" s="194"/>
      <c r="C6" s="195"/>
      <c r="D6" s="197"/>
      <c r="E6" s="160" t="s">
        <v>897</v>
      </c>
      <c r="F6" s="150" t="s">
        <v>225</v>
      </c>
      <c r="G6" s="150" t="s">
        <v>226</v>
      </c>
      <c r="H6" s="150" t="s">
        <v>227</v>
      </c>
      <c r="I6" s="150" t="s">
        <v>228</v>
      </c>
    </row>
    <row r="7" spans="1:12" s="123" customFormat="1" ht="33.75" customHeight="1" x14ac:dyDescent="0.2">
      <c r="A7" s="121">
        <v>-1</v>
      </c>
      <c r="B7" s="121">
        <v>-2</v>
      </c>
      <c r="C7" s="121">
        <v>-3</v>
      </c>
      <c r="D7" s="121" t="s">
        <v>773</v>
      </c>
      <c r="E7" s="121">
        <v>-5</v>
      </c>
      <c r="F7" s="121">
        <v>-6</v>
      </c>
      <c r="G7" s="121">
        <v>-7</v>
      </c>
      <c r="H7" s="121">
        <v>-8</v>
      </c>
      <c r="I7" s="121">
        <v>-9</v>
      </c>
    </row>
    <row r="8" spans="1:12" s="48" customFormat="1" ht="30" customHeight="1" x14ac:dyDescent="0.2">
      <c r="A8" s="36">
        <v>1</v>
      </c>
      <c r="B8" s="36" t="s">
        <v>56</v>
      </c>
      <c r="C8" s="152" t="s">
        <v>5</v>
      </c>
      <c r="D8" s="147">
        <f>SUM(E8:I8)</f>
        <v>83.32</v>
      </c>
      <c r="E8" s="147">
        <f>E10+SUM(E14:E21)</f>
        <v>0</v>
      </c>
      <c r="F8" s="147">
        <f>F10+SUM(F14:F21)</f>
        <v>13.32</v>
      </c>
      <c r="G8" s="147">
        <f>G10+SUM(G14:G21)</f>
        <v>17</v>
      </c>
      <c r="H8" s="147">
        <f>H10+SUM(H14:H21)</f>
        <v>22</v>
      </c>
      <c r="I8" s="147">
        <f>I10+SUM(I14:I21)</f>
        <v>31</v>
      </c>
      <c r="K8" s="101"/>
      <c r="L8" s="145"/>
    </row>
    <row r="9" spans="1:12" s="70" customFormat="1" ht="20.100000000000001" hidden="1" customHeight="1" x14ac:dyDescent="0.2">
      <c r="A9" s="143"/>
      <c r="B9" s="143" t="s">
        <v>163</v>
      </c>
      <c r="C9" s="41"/>
      <c r="D9" s="87"/>
      <c r="E9" s="87"/>
      <c r="F9" s="87"/>
      <c r="G9" s="87"/>
      <c r="H9" s="87"/>
      <c r="I9" s="87"/>
      <c r="K9" s="144"/>
    </row>
    <row r="10" spans="1:12" ht="30" hidden="1" customHeight="1" x14ac:dyDescent="0.2">
      <c r="A10" s="155" t="s">
        <v>57</v>
      </c>
      <c r="B10" s="155" t="s">
        <v>58</v>
      </c>
      <c r="C10" s="150" t="s">
        <v>6</v>
      </c>
      <c r="D10" s="148">
        <f>SUM(E10:I10)</f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</row>
    <row r="11" spans="1:12" s="70" customFormat="1" ht="25.5" hidden="1" x14ac:dyDescent="0.2">
      <c r="A11" s="40"/>
      <c r="B11" s="40" t="s">
        <v>59</v>
      </c>
      <c r="C11" s="41" t="s">
        <v>7</v>
      </c>
      <c r="D11" s="87">
        <f>SUM(E11:I11)</f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</row>
    <row r="12" spans="1:12" s="70" customFormat="1" ht="20.100000000000001" hidden="1" customHeight="1" x14ac:dyDescent="0.2">
      <c r="A12" s="40"/>
      <c r="B12" s="40" t="s">
        <v>60</v>
      </c>
      <c r="C12" s="41" t="s">
        <v>8</v>
      </c>
      <c r="D12" s="87">
        <f t="shared" ref="D12:D41" si="0">SUM(E12:I12)</f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</row>
    <row r="13" spans="1:12" s="70" customFormat="1" ht="20.100000000000001" hidden="1" customHeight="1" x14ac:dyDescent="0.2">
      <c r="A13" s="40"/>
      <c r="B13" s="40" t="s">
        <v>61</v>
      </c>
      <c r="C13" s="41" t="s">
        <v>9</v>
      </c>
      <c r="D13" s="87">
        <f t="shared" si="0"/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</row>
    <row r="14" spans="1:12" ht="30" hidden="1" customHeight="1" x14ac:dyDescent="0.2">
      <c r="A14" s="155" t="s">
        <v>62</v>
      </c>
      <c r="B14" s="155" t="s">
        <v>63</v>
      </c>
      <c r="C14" s="150" t="s">
        <v>10</v>
      </c>
      <c r="D14" s="148">
        <f t="shared" si="0"/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</row>
    <row r="15" spans="1:12" ht="30" customHeight="1" x14ac:dyDescent="0.2">
      <c r="A15" s="155"/>
      <c r="B15" s="155" t="s">
        <v>65</v>
      </c>
      <c r="C15" s="150" t="s">
        <v>11</v>
      </c>
      <c r="D15" s="148">
        <f t="shared" si="0"/>
        <v>83.32</v>
      </c>
      <c r="E15" s="148">
        <v>0</v>
      </c>
      <c r="F15" s="148">
        <v>13.32</v>
      </c>
      <c r="G15" s="148">
        <v>17</v>
      </c>
      <c r="H15" s="148">
        <v>22</v>
      </c>
      <c r="I15" s="148">
        <v>31</v>
      </c>
      <c r="K15" s="98"/>
      <c r="L15" s="98"/>
    </row>
    <row r="16" spans="1:12" ht="20.100000000000001" hidden="1" customHeight="1" x14ac:dyDescent="0.2">
      <c r="A16" s="155" t="s">
        <v>66</v>
      </c>
      <c r="B16" s="155" t="s">
        <v>67</v>
      </c>
      <c r="C16" s="150" t="s">
        <v>12</v>
      </c>
      <c r="D16" s="148">
        <f t="shared" si="0"/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</row>
    <row r="17" spans="1:9" ht="20.100000000000001" hidden="1" customHeight="1" x14ac:dyDescent="0.2">
      <c r="A17" s="155" t="s">
        <v>68</v>
      </c>
      <c r="B17" s="155" t="s">
        <v>69</v>
      </c>
      <c r="C17" s="150" t="s">
        <v>13</v>
      </c>
      <c r="D17" s="148">
        <f t="shared" si="0"/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</row>
    <row r="18" spans="1:9" ht="20.100000000000001" hidden="1" customHeight="1" x14ac:dyDescent="0.2">
      <c r="A18" s="155" t="s">
        <v>70</v>
      </c>
      <c r="B18" s="155" t="s">
        <v>71</v>
      </c>
      <c r="C18" s="150" t="s">
        <v>14</v>
      </c>
      <c r="D18" s="148">
        <f t="shared" si="0"/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</row>
    <row r="19" spans="1:9" ht="20.100000000000001" hidden="1" customHeight="1" x14ac:dyDescent="0.2">
      <c r="A19" s="155" t="s">
        <v>72</v>
      </c>
      <c r="B19" s="155" t="s">
        <v>73</v>
      </c>
      <c r="C19" s="150" t="s">
        <v>15</v>
      </c>
      <c r="D19" s="148">
        <f t="shared" si="0"/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</row>
    <row r="20" spans="1:9" ht="20.100000000000001" hidden="1" customHeight="1" x14ac:dyDescent="0.2">
      <c r="A20" s="155" t="s">
        <v>74</v>
      </c>
      <c r="B20" s="155" t="s">
        <v>75</v>
      </c>
      <c r="C20" s="150" t="s">
        <v>16</v>
      </c>
      <c r="D20" s="148">
        <f t="shared" si="0"/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</row>
    <row r="21" spans="1:9" ht="20.100000000000001" hidden="1" customHeight="1" x14ac:dyDescent="0.2">
      <c r="A21" s="155" t="s">
        <v>76</v>
      </c>
      <c r="B21" s="155" t="s">
        <v>77</v>
      </c>
      <c r="C21" s="150" t="s">
        <v>17</v>
      </c>
      <c r="D21" s="148">
        <f t="shared" si="0"/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</row>
    <row r="22" spans="1:9" s="48" customFormat="1" ht="30" customHeight="1" x14ac:dyDescent="0.2">
      <c r="A22" s="39">
        <v>2</v>
      </c>
      <c r="B22" s="39" t="s">
        <v>78</v>
      </c>
      <c r="C22" s="152" t="s">
        <v>18</v>
      </c>
      <c r="D22" s="147">
        <f t="shared" si="0"/>
        <v>15.59</v>
      </c>
      <c r="E22" s="147">
        <f>SUM(E24:E32)+SUM(E44:E60)</f>
        <v>0</v>
      </c>
      <c r="F22" s="147">
        <f>SUM(F24:F32)+SUM(F44:F60)</f>
        <v>11.81</v>
      </c>
      <c r="G22" s="147">
        <f>SUM(G24:G32)+SUM(G44:G60)</f>
        <v>0</v>
      </c>
      <c r="H22" s="147">
        <f>SUM(H24:H32)+SUM(H44:H60)</f>
        <v>3.78</v>
      </c>
      <c r="I22" s="147">
        <f>SUM(I24:I32)+SUM(I44:I60)</f>
        <v>0</v>
      </c>
    </row>
    <row r="23" spans="1:9" s="70" customFormat="1" ht="20.100000000000001" hidden="1" customHeight="1" x14ac:dyDescent="0.2">
      <c r="A23" s="40"/>
      <c r="B23" s="40" t="s">
        <v>163</v>
      </c>
      <c r="C23" s="41"/>
      <c r="D23" s="87"/>
      <c r="E23" s="87"/>
      <c r="F23" s="87"/>
      <c r="G23" s="87"/>
      <c r="H23" s="87"/>
      <c r="I23" s="87"/>
    </row>
    <row r="24" spans="1:9" ht="20.100000000000001" hidden="1" customHeight="1" x14ac:dyDescent="0.2">
      <c r="A24" s="155" t="s">
        <v>79</v>
      </c>
      <c r="B24" s="155" t="s">
        <v>80</v>
      </c>
      <c r="C24" s="150" t="s">
        <v>19</v>
      </c>
      <c r="D24" s="148">
        <f t="shared" si="0"/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</row>
    <row r="25" spans="1:9" ht="20.100000000000001" hidden="1" customHeight="1" x14ac:dyDescent="0.2">
      <c r="A25" s="155" t="s">
        <v>81</v>
      </c>
      <c r="B25" s="155" t="s">
        <v>82</v>
      </c>
      <c r="C25" s="150" t="s">
        <v>20</v>
      </c>
      <c r="D25" s="148">
        <f t="shared" si="0"/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</row>
    <row r="26" spans="1:9" ht="20.100000000000001" hidden="1" customHeight="1" x14ac:dyDescent="0.2">
      <c r="A26" s="155" t="s">
        <v>83</v>
      </c>
      <c r="B26" s="155" t="s">
        <v>84</v>
      </c>
      <c r="C26" s="150" t="s">
        <v>21</v>
      </c>
      <c r="D26" s="148">
        <f t="shared" si="0"/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</row>
    <row r="27" spans="1:9" ht="20.100000000000001" hidden="1" customHeight="1" x14ac:dyDescent="0.2">
      <c r="A27" s="155" t="s">
        <v>85</v>
      </c>
      <c r="B27" s="155" t="s">
        <v>86</v>
      </c>
      <c r="C27" s="150" t="s">
        <v>22</v>
      </c>
      <c r="D27" s="148">
        <f t="shared" si="0"/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</row>
    <row r="28" spans="1:9" ht="20.100000000000001" hidden="1" customHeight="1" x14ac:dyDescent="0.2">
      <c r="A28" s="155" t="s">
        <v>87</v>
      </c>
      <c r="B28" s="155" t="s">
        <v>88</v>
      </c>
      <c r="C28" s="150" t="s">
        <v>23</v>
      </c>
      <c r="D28" s="148">
        <f t="shared" si="0"/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</row>
    <row r="29" spans="1:9" ht="30" customHeight="1" x14ac:dyDescent="0.2">
      <c r="A29" s="155" t="s">
        <v>79</v>
      </c>
      <c r="B29" s="155" t="s">
        <v>90</v>
      </c>
      <c r="C29" s="150" t="s">
        <v>24</v>
      </c>
      <c r="D29" s="148">
        <f t="shared" si="0"/>
        <v>9.58</v>
      </c>
      <c r="E29" s="148">
        <v>0</v>
      </c>
      <c r="F29" s="148">
        <v>9.58</v>
      </c>
      <c r="G29" s="148">
        <v>0</v>
      </c>
      <c r="H29" s="148">
        <v>0</v>
      </c>
      <c r="I29" s="148">
        <v>0</v>
      </c>
    </row>
    <row r="30" spans="1:9" ht="20.100000000000001" hidden="1" customHeight="1" x14ac:dyDescent="0.2">
      <c r="A30" s="155" t="s">
        <v>91</v>
      </c>
      <c r="B30" s="155" t="s">
        <v>92</v>
      </c>
      <c r="C30" s="150" t="s">
        <v>25</v>
      </c>
      <c r="D30" s="148">
        <f t="shared" si="0"/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</row>
    <row r="31" spans="1:9" ht="20.100000000000001" hidden="1" customHeight="1" x14ac:dyDescent="0.2">
      <c r="A31" s="155" t="s">
        <v>93</v>
      </c>
      <c r="B31" s="155" t="s">
        <v>94</v>
      </c>
      <c r="C31" s="150" t="s">
        <v>26</v>
      </c>
      <c r="D31" s="148">
        <f t="shared" si="0"/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</row>
    <row r="32" spans="1:9" ht="35.1" customHeight="1" x14ac:dyDescent="0.2">
      <c r="A32" s="155" t="s">
        <v>81</v>
      </c>
      <c r="B32" s="155" t="s">
        <v>869</v>
      </c>
      <c r="C32" s="150" t="s">
        <v>27</v>
      </c>
      <c r="D32" s="148">
        <f t="shared" si="0"/>
        <v>2.23</v>
      </c>
      <c r="E32" s="88">
        <v>0</v>
      </c>
      <c r="F32" s="88">
        <v>2.23</v>
      </c>
      <c r="G32" s="88">
        <v>0</v>
      </c>
      <c r="H32" s="88">
        <v>0</v>
      </c>
      <c r="I32" s="88">
        <v>0</v>
      </c>
    </row>
    <row r="33" spans="1:9" ht="20.100000000000001" hidden="1" customHeight="1" x14ac:dyDescent="0.2">
      <c r="A33" s="155"/>
      <c r="B33" s="40" t="s">
        <v>96</v>
      </c>
      <c r="C33" s="150" t="s">
        <v>28</v>
      </c>
      <c r="D33" s="148">
        <f t="shared" si="0"/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</row>
    <row r="34" spans="1:9" ht="20.100000000000001" hidden="1" customHeight="1" x14ac:dyDescent="0.2">
      <c r="A34" s="155"/>
      <c r="B34" s="40" t="s">
        <v>97</v>
      </c>
      <c r="C34" s="150" t="s">
        <v>29</v>
      </c>
      <c r="D34" s="148">
        <f t="shared" si="0"/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</row>
    <row r="35" spans="1:9" ht="20.100000000000001" hidden="1" customHeight="1" x14ac:dyDescent="0.2">
      <c r="A35" s="155"/>
      <c r="B35" s="40" t="s">
        <v>98</v>
      </c>
      <c r="C35" s="150" t="s">
        <v>30</v>
      </c>
      <c r="D35" s="148">
        <f t="shared" si="0"/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</row>
    <row r="36" spans="1:9" ht="20.100000000000001" hidden="1" customHeight="1" x14ac:dyDescent="0.2">
      <c r="A36" s="155"/>
      <c r="B36" s="40" t="s">
        <v>99</v>
      </c>
      <c r="C36" s="150" t="s">
        <v>31</v>
      </c>
      <c r="D36" s="148">
        <f t="shared" si="0"/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</row>
    <row r="37" spans="1:9" ht="20.100000000000001" hidden="1" customHeight="1" x14ac:dyDescent="0.2">
      <c r="A37" s="155"/>
      <c r="B37" s="40" t="s">
        <v>100</v>
      </c>
      <c r="C37" s="150" t="s">
        <v>32</v>
      </c>
      <c r="D37" s="148">
        <f t="shared" si="0"/>
        <v>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</row>
    <row r="38" spans="1:9" ht="20.100000000000001" hidden="1" customHeight="1" x14ac:dyDescent="0.2">
      <c r="A38" s="155"/>
      <c r="B38" s="40" t="s">
        <v>101</v>
      </c>
      <c r="C38" s="150" t="s">
        <v>33</v>
      </c>
      <c r="D38" s="148">
        <f t="shared" si="0"/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</row>
    <row r="39" spans="1:9" ht="20.100000000000001" hidden="1" customHeight="1" x14ac:dyDescent="0.2">
      <c r="A39" s="155"/>
      <c r="B39" s="40" t="s">
        <v>102</v>
      </c>
      <c r="C39" s="150" t="s">
        <v>34</v>
      </c>
      <c r="D39" s="148">
        <f t="shared" si="0"/>
        <v>2.23</v>
      </c>
      <c r="E39" s="88">
        <v>0</v>
      </c>
      <c r="F39" s="88">
        <v>2.23</v>
      </c>
      <c r="G39" s="88">
        <v>0</v>
      </c>
      <c r="H39" s="88">
        <v>0</v>
      </c>
      <c r="I39" s="88">
        <v>0</v>
      </c>
    </row>
    <row r="40" spans="1:9" ht="20.100000000000001" hidden="1" customHeight="1" x14ac:dyDescent="0.2">
      <c r="A40" s="155"/>
      <c r="B40" s="40" t="s">
        <v>103</v>
      </c>
      <c r="C40" s="150" t="s">
        <v>35</v>
      </c>
      <c r="D40" s="148">
        <f t="shared" si="0"/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</row>
    <row r="41" spans="1:9" ht="20.100000000000001" hidden="1" customHeight="1" x14ac:dyDescent="0.2">
      <c r="A41" s="155"/>
      <c r="B41" s="40" t="s">
        <v>104</v>
      </c>
      <c r="C41" s="150" t="s">
        <v>36</v>
      </c>
      <c r="D41" s="148">
        <f t="shared" si="0"/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</row>
    <row r="42" spans="1:9" ht="20.100000000000001" hidden="1" customHeight="1" x14ac:dyDescent="0.2">
      <c r="A42" s="155"/>
      <c r="B42" s="40" t="s">
        <v>105</v>
      </c>
      <c r="C42" s="150" t="s">
        <v>37</v>
      </c>
      <c r="D42" s="148">
        <f t="shared" ref="D42:D60" si="1">SUM(E42:I42)</f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</row>
    <row r="43" spans="1:9" ht="20.100000000000001" hidden="1" customHeight="1" x14ac:dyDescent="0.2">
      <c r="A43" s="155"/>
      <c r="B43" s="40" t="s">
        <v>106</v>
      </c>
      <c r="C43" s="150" t="s">
        <v>38</v>
      </c>
      <c r="D43" s="148">
        <f t="shared" si="1"/>
        <v>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</row>
    <row r="44" spans="1:9" ht="20.100000000000001" hidden="1" customHeight="1" x14ac:dyDescent="0.2">
      <c r="A44" s="155" t="s">
        <v>107</v>
      </c>
      <c r="B44" s="155" t="s">
        <v>643</v>
      </c>
      <c r="C44" s="150" t="s">
        <v>39</v>
      </c>
      <c r="D44" s="148">
        <f t="shared" si="1"/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</row>
    <row r="45" spans="1:9" ht="20.100000000000001" hidden="1" customHeight="1" x14ac:dyDescent="0.2">
      <c r="A45" s="155" t="s">
        <v>108</v>
      </c>
      <c r="B45" s="155" t="s">
        <v>109</v>
      </c>
      <c r="C45" s="150" t="s">
        <v>40</v>
      </c>
      <c r="D45" s="148">
        <f t="shared" si="1"/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</row>
    <row r="46" spans="1:9" ht="20.100000000000001" hidden="1" customHeight="1" x14ac:dyDescent="0.2">
      <c r="A46" s="155" t="s">
        <v>110</v>
      </c>
      <c r="B46" s="155" t="s">
        <v>111</v>
      </c>
      <c r="C46" s="150" t="s">
        <v>41</v>
      </c>
      <c r="D46" s="148">
        <f t="shared" si="1"/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</row>
    <row r="47" spans="1:9" ht="20.100000000000001" hidden="1" customHeight="1" x14ac:dyDescent="0.2">
      <c r="A47" s="155" t="s">
        <v>112</v>
      </c>
      <c r="B47" s="155" t="s">
        <v>113</v>
      </c>
      <c r="C47" s="150" t="s">
        <v>42</v>
      </c>
      <c r="D47" s="148">
        <f t="shared" si="1"/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</row>
    <row r="48" spans="1:9" ht="30" customHeight="1" x14ac:dyDescent="0.2">
      <c r="A48" s="155" t="s">
        <v>83</v>
      </c>
      <c r="B48" s="155" t="s">
        <v>115</v>
      </c>
      <c r="C48" s="150" t="s">
        <v>43</v>
      </c>
      <c r="D48" s="148">
        <f t="shared" si="1"/>
        <v>3.78</v>
      </c>
      <c r="E48" s="148">
        <v>0</v>
      </c>
      <c r="F48" s="148">
        <v>0</v>
      </c>
      <c r="G48" s="148">
        <v>0</v>
      </c>
      <c r="H48" s="148">
        <v>3.78</v>
      </c>
      <c r="I48" s="148">
        <v>0</v>
      </c>
    </row>
    <row r="49" spans="1:9" ht="20.100000000000001" hidden="1" customHeight="1" x14ac:dyDescent="0.2">
      <c r="A49" s="155" t="s">
        <v>116</v>
      </c>
      <c r="B49" s="155" t="s">
        <v>764</v>
      </c>
      <c r="C49" s="150" t="s">
        <v>766</v>
      </c>
      <c r="D49" s="148">
        <f t="shared" si="1"/>
        <v>0</v>
      </c>
      <c r="E49" s="148">
        <v>0</v>
      </c>
      <c r="F49" s="148">
        <v>0</v>
      </c>
      <c r="G49" s="148">
        <v>0</v>
      </c>
      <c r="H49" s="148">
        <v>0</v>
      </c>
      <c r="I49" s="148">
        <v>0</v>
      </c>
    </row>
    <row r="50" spans="1:9" ht="20.100000000000001" hidden="1" customHeight="1" x14ac:dyDescent="0.2">
      <c r="A50" s="155" t="s">
        <v>117</v>
      </c>
      <c r="B50" s="155" t="s">
        <v>118</v>
      </c>
      <c r="C50" s="150" t="s">
        <v>44</v>
      </c>
      <c r="D50" s="148">
        <f t="shared" si="1"/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</row>
    <row r="51" spans="1:9" ht="20.100000000000001" hidden="1" customHeight="1" x14ac:dyDescent="0.2">
      <c r="A51" s="155" t="s">
        <v>119</v>
      </c>
      <c r="B51" s="155" t="s">
        <v>120</v>
      </c>
      <c r="C51" s="150" t="s">
        <v>45</v>
      </c>
      <c r="D51" s="148">
        <f t="shared" si="1"/>
        <v>0</v>
      </c>
      <c r="E51" s="88">
        <v>0</v>
      </c>
      <c r="F51" s="88">
        <v>0</v>
      </c>
      <c r="G51" s="88">
        <v>0</v>
      </c>
      <c r="H51" s="88">
        <v>0</v>
      </c>
      <c r="I51" s="88">
        <v>0</v>
      </c>
    </row>
    <row r="52" spans="1:9" ht="20.100000000000001" hidden="1" customHeight="1" x14ac:dyDescent="0.2">
      <c r="A52" s="155" t="s">
        <v>121</v>
      </c>
      <c r="B52" s="155" t="s">
        <v>763</v>
      </c>
      <c r="C52" s="150" t="s">
        <v>765</v>
      </c>
      <c r="D52" s="148">
        <f t="shared" si="1"/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</row>
    <row r="53" spans="1:9" ht="20.100000000000001" hidden="1" customHeight="1" x14ac:dyDescent="0.2">
      <c r="A53" s="155" t="s">
        <v>122</v>
      </c>
      <c r="B53" s="155" t="s">
        <v>123</v>
      </c>
      <c r="C53" s="150" t="s">
        <v>46</v>
      </c>
      <c r="D53" s="148">
        <f t="shared" si="1"/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</row>
    <row r="54" spans="1:9" ht="20.100000000000001" hidden="1" customHeight="1" x14ac:dyDescent="0.2">
      <c r="A54" s="155" t="s">
        <v>124</v>
      </c>
      <c r="B54" s="155" t="s">
        <v>125</v>
      </c>
      <c r="C54" s="150" t="s">
        <v>47</v>
      </c>
      <c r="D54" s="148">
        <f t="shared" si="1"/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</row>
    <row r="55" spans="1:9" ht="20.100000000000001" hidden="1" customHeight="1" x14ac:dyDescent="0.2">
      <c r="A55" s="155" t="s">
        <v>126</v>
      </c>
      <c r="B55" s="155" t="s">
        <v>127</v>
      </c>
      <c r="C55" s="150" t="s">
        <v>48</v>
      </c>
      <c r="D55" s="148">
        <f t="shared" si="1"/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</row>
    <row r="56" spans="1:9" ht="20.100000000000001" hidden="1" customHeight="1" x14ac:dyDescent="0.2">
      <c r="A56" s="155" t="s">
        <v>128</v>
      </c>
      <c r="B56" s="155" t="s">
        <v>129</v>
      </c>
      <c r="C56" s="150" t="s">
        <v>49</v>
      </c>
      <c r="D56" s="148">
        <f t="shared" si="1"/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</row>
    <row r="57" spans="1:9" ht="20.100000000000001" hidden="1" customHeight="1" x14ac:dyDescent="0.2">
      <c r="A57" s="155" t="s">
        <v>130</v>
      </c>
      <c r="B57" s="155" t="s">
        <v>131</v>
      </c>
      <c r="C57" s="150" t="s">
        <v>50</v>
      </c>
      <c r="D57" s="148">
        <f t="shared" si="1"/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</row>
    <row r="58" spans="1:9" ht="30" hidden="1" customHeight="1" x14ac:dyDescent="0.2">
      <c r="A58" s="155" t="s">
        <v>85</v>
      </c>
      <c r="B58" s="155" t="s">
        <v>768</v>
      </c>
      <c r="C58" s="150" t="s">
        <v>51</v>
      </c>
      <c r="D58" s="148">
        <f t="shared" si="1"/>
        <v>0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</row>
    <row r="59" spans="1:9" ht="20.100000000000001" hidden="1" customHeight="1" x14ac:dyDescent="0.2">
      <c r="A59" s="155" t="s">
        <v>132</v>
      </c>
      <c r="B59" s="155" t="s">
        <v>133</v>
      </c>
      <c r="C59" s="150" t="s">
        <v>52</v>
      </c>
      <c r="D59" s="91">
        <f t="shared" si="1"/>
        <v>0</v>
      </c>
      <c r="E59" s="92">
        <v>0</v>
      </c>
      <c r="F59" s="92">
        <v>0</v>
      </c>
      <c r="G59" s="92">
        <v>0</v>
      </c>
      <c r="H59" s="92">
        <v>0</v>
      </c>
      <c r="I59" s="92">
        <v>0</v>
      </c>
    </row>
    <row r="60" spans="1:9" ht="20.100000000000001" hidden="1" customHeight="1" x14ac:dyDescent="0.2">
      <c r="A60" s="155" t="s">
        <v>134</v>
      </c>
      <c r="B60" s="155" t="s">
        <v>135</v>
      </c>
      <c r="C60" s="150" t="s">
        <v>53</v>
      </c>
      <c r="D60" s="91">
        <f t="shared" si="1"/>
        <v>0</v>
      </c>
      <c r="E60" s="92">
        <v>0</v>
      </c>
      <c r="F60" s="92">
        <v>0</v>
      </c>
      <c r="G60" s="92">
        <v>0</v>
      </c>
      <c r="H60" s="92">
        <v>0</v>
      </c>
      <c r="I60" s="92">
        <v>0</v>
      </c>
    </row>
    <row r="61" spans="1:9" ht="24" customHeight="1" x14ac:dyDescent="0.2">
      <c r="A61" s="216" t="s">
        <v>895</v>
      </c>
      <c r="B61" s="216"/>
      <c r="C61" s="216"/>
      <c r="D61" s="216"/>
      <c r="E61" s="216"/>
      <c r="F61" s="216"/>
      <c r="G61" s="216"/>
      <c r="H61" s="216"/>
      <c r="I61" s="216"/>
    </row>
  </sheetData>
  <mergeCells count="10">
    <mergeCell ref="A61:I61"/>
    <mergeCell ref="A1:B1"/>
    <mergeCell ref="A2:I2"/>
    <mergeCell ref="A4:I4"/>
    <mergeCell ref="A5:A6"/>
    <mergeCell ref="B5:B6"/>
    <mergeCell ref="C5:C6"/>
    <mergeCell ref="D5:D6"/>
    <mergeCell ref="E5:I5"/>
    <mergeCell ref="A3:I3"/>
  </mergeCells>
  <printOptions horizontalCentered="1"/>
  <pageMargins left="0.70866141732283472" right="0.43307086614173229" top="0.39370078740157483" bottom="0.39370078740157483" header="0.31496062992125984" footer="0.31496062992125984"/>
  <pageSetup paperSize="9" firstPageNumber="20" orientation="portrait" useFirstPageNumber="1" r:id="rId1"/>
  <headerFooter>
    <oddFooter>&amp;L&amp;"Times New Roman,Regular"Biểu 11/CT&amp;R&amp;"Times New Roman,Regular"Trang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O60"/>
  <sheetViews>
    <sheetView showZeros="0" zoomScaleNormal="100" workbookViewId="0">
      <pane xSplit="4" ySplit="8" topLeftCell="E9" activePane="bottomRight" state="frozen"/>
      <selection activeCell="F7" sqref="F7"/>
      <selection pane="topRight" activeCell="F7" sqref="F7"/>
      <selection pane="bottomLeft" activeCell="F7" sqref="F7"/>
      <selection pane="bottomRight" activeCell="R73" sqref="R73"/>
    </sheetView>
  </sheetViews>
  <sheetFormatPr defaultColWidth="7.85546875" defaultRowHeight="12.75" x14ac:dyDescent="0.2"/>
  <cols>
    <col min="1" max="1" width="6" style="21" customWidth="1"/>
    <col min="2" max="2" width="48.28515625" style="21" customWidth="1"/>
    <col min="3" max="3" width="6.7109375" style="28" customWidth="1"/>
    <col min="4" max="4" width="14.28515625" style="21" customWidth="1"/>
    <col min="5" max="5" width="7.28515625" style="21" bestFit="1" customWidth="1"/>
    <col min="6" max="6" width="7.140625" style="21" bestFit="1" customWidth="1"/>
    <col min="7" max="7" width="6" style="21" bestFit="1" customWidth="1"/>
    <col min="8" max="8" width="5.140625" style="21" bestFit="1" customWidth="1"/>
    <col min="9" max="9" width="7.28515625" style="21" bestFit="1" customWidth="1"/>
    <col min="10" max="10" width="8.5703125" style="21" bestFit="1" customWidth="1"/>
    <col min="11" max="11" width="5.85546875" style="21" bestFit="1" customWidth="1"/>
    <col min="12" max="13" width="7.140625" style="21" bestFit="1" customWidth="1"/>
    <col min="14" max="16384" width="7.85546875" style="21"/>
  </cols>
  <sheetData>
    <row r="1" spans="1:15" ht="17.25" customHeight="1" x14ac:dyDescent="0.2">
      <c r="A1" s="225" t="s">
        <v>267</v>
      </c>
      <c r="B1" s="225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5" ht="16.5" customHeight="1" x14ac:dyDescent="0.2">
      <c r="A2" s="193" t="s">
        <v>799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</row>
    <row r="3" spans="1:15" ht="18" customHeight="1" x14ac:dyDescent="0.2">
      <c r="A3" s="193" t="s">
        <v>796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</row>
    <row r="4" spans="1:15" ht="19.5" customHeight="1" x14ac:dyDescent="0.2">
      <c r="A4" s="203" t="s">
        <v>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</row>
    <row r="5" spans="1:15" ht="30" customHeight="1" x14ac:dyDescent="0.2">
      <c r="A5" s="198" t="s">
        <v>138</v>
      </c>
      <c r="B5" s="194" t="s">
        <v>1</v>
      </c>
      <c r="C5" s="194" t="s">
        <v>2</v>
      </c>
      <c r="D5" s="196" t="s">
        <v>179</v>
      </c>
      <c r="E5" s="205" t="s">
        <v>181</v>
      </c>
      <c r="F5" s="212"/>
      <c r="G5" s="212"/>
      <c r="H5" s="212"/>
      <c r="I5" s="212"/>
      <c r="J5" s="212"/>
      <c r="K5" s="212"/>
      <c r="L5" s="212"/>
      <c r="M5" s="206"/>
    </row>
    <row r="6" spans="1:15" ht="41.25" customHeight="1" x14ac:dyDescent="0.2">
      <c r="A6" s="198"/>
      <c r="B6" s="194"/>
      <c r="C6" s="195"/>
      <c r="D6" s="197"/>
      <c r="E6" s="150" t="s">
        <v>284</v>
      </c>
      <c r="F6" s="150" t="s">
        <v>285</v>
      </c>
      <c r="G6" s="150" t="s">
        <v>286</v>
      </c>
      <c r="H6" s="150" t="s">
        <v>287</v>
      </c>
      <c r="I6" s="150" t="s">
        <v>288</v>
      </c>
      <c r="J6" s="150" t="s">
        <v>289</v>
      </c>
      <c r="K6" s="150" t="s">
        <v>290</v>
      </c>
      <c r="L6" s="150" t="s">
        <v>291</v>
      </c>
      <c r="M6" s="150" t="s">
        <v>292</v>
      </c>
    </row>
    <row r="7" spans="1:15" ht="35.1" customHeight="1" x14ac:dyDescent="0.2">
      <c r="A7" s="35">
        <v>-1</v>
      </c>
      <c r="B7" s="35">
        <v>-2</v>
      </c>
      <c r="C7" s="35">
        <v>-3</v>
      </c>
      <c r="D7" s="35" t="s">
        <v>905</v>
      </c>
      <c r="E7" s="35">
        <v>-5</v>
      </c>
      <c r="F7" s="35">
        <v>-6</v>
      </c>
      <c r="G7" s="35">
        <v>-7</v>
      </c>
      <c r="H7" s="35">
        <v>-8</v>
      </c>
      <c r="I7" s="35">
        <v>-9</v>
      </c>
      <c r="J7" s="35">
        <v>-10</v>
      </c>
      <c r="K7" s="35">
        <v>-11</v>
      </c>
      <c r="L7" s="35">
        <v>-12</v>
      </c>
      <c r="M7" s="35">
        <v>-13</v>
      </c>
    </row>
    <row r="8" spans="1:15" s="48" customFormat="1" ht="35.1" customHeight="1" x14ac:dyDescent="0.2">
      <c r="A8" s="36">
        <v>1</v>
      </c>
      <c r="B8" s="36" t="s">
        <v>56</v>
      </c>
      <c r="C8" s="152" t="s">
        <v>5</v>
      </c>
      <c r="D8" s="147">
        <f t="shared" ref="D8:D41" si="0">SUM(E8:M8)</f>
        <v>83.32</v>
      </c>
      <c r="E8" s="147">
        <f>E10+SUM(E14:E21)</f>
        <v>0</v>
      </c>
      <c r="F8" s="147">
        <f t="shared" ref="F8:M8" si="1">F10+SUM(F14:F21)</f>
        <v>0.32</v>
      </c>
      <c r="G8" s="147">
        <f t="shared" si="1"/>
        <v>0</v>
      </c>
      <c r="H8" s="147">
        <f t="shared" si="1"/>
        <v>0</v>
      </c>
      <c r="I8" s="147">
        <f t="shared" si="1"/>
        <v>83</v>
      </c>
      <c r="J8" s="147">
        <f t="shared" si="1"/>
        <v>0</v>
      </c>
      <c r="K8" s="147">
        <f t="shared" si="1"/>
        <v>0</v>
      </c>
      <c r="L8" s="147">
        <f t="shared" si="1"/>
        <v>0</v>
      </c>
      <c r="M8" s="147">
        <f t="shared" si="1"/>
        <v>0</v>
      </c>
    </row>
    <row r="9" spans="1:15" s="70" customFormat="1" ht="20.100000000000001" hidden="1" customHeight="1" x14ac:dyDescent="0.2">
      <c r="A9" s="143"/>
      <c r="B9" s="143" t="s">
        <v>163</v>
      </c>
      <c r="C9" s="41"/>
      <c r="D9" s="87"/>
      <c r="E9" s="87"/>
      <c r="F9" s="87"/>
      <c r="G9" s="87"/>
      <c r="H9" s="87"/>
      <c r="I9" s="87"/>
      <c r="J9" s="87"/>
      <c r="K9" s="87"/>
      <c r="L9" s="87"/>
      <c r="M9" s="87"/>
    </row>
    <row r="10" spans="1:15" ht="35.1" hidden="1" customHeight="1" x14ac:dyDescent="0.2">
      <c r="A10" s="155" t="s">
        <v>57</v>
      </c>
      <c r="B10" s="155" t="s">
        <v>58</v>
      </c>
      <c r="C10" s="150" t="s">
        <v>6</v>
      </c>
      <c r="D10" s="148">
        <f t="shared" si="0"/>
        <v>0</v>
      </c>
      <c r="E10" s="148">
        <v>0</v>
      </c>
      <c r="F10" s="148">
        <v>0</v>
      </c>
      <c r="G10" s="148">
        <v>0</v>
      </c>
      <c r="H10" s="148">
        <v>0</v>
      </c>
      <c r="I10" s="148">
        <v>0</v>
      </c>
      <c r="J10" s="148">
        <v>0</v>
      </c>
      <c r="K10" s="148">
        <v>0</v>
      </c>
      <c r="L10" s="148">
        <v>0</v>
      </c>
      <c r="M10" s="148">
        <v>0</v>
      </c>
    </row>
    <row r="11" spans="1:15" s="70" customFormat="1" ht="20.100000000000001" hidden="1" customHeight="1" x14ac:dyDescent="0.2">
      <c r="A11" s="40"/>
      <c r="B11" s="40" t="s">
        <v>59</v>
      </c>
      <c r="C11" s="41" t="s">
        <v>7</v>
      </c>
      <c r="D11" s="87">
        <f t="shared" si="0"/>
        <v>0</v>
      </c>
      <c r="E11" s="87">
        <v>0</v>
      </c>
      <c r="F11" s="87">
        <v>0</v>
      </c>
      <c r="G11" s="87">
        <v>0</v>
      </c>
      <c r="H11" s="87">
        <v>0</v>
      </c>
      <c r="I11" s="87">
        <v>0</v>
      </c>
      <c r="J11" s="87">
        <v>0</v>
      </c>
      <c r="K11" s="87">
        <v>0</v>
      </c>
      <c r="L11" s="87">
        <v>0</v>
      </c>
      <c r="M11" s="87">
        <v>0</v>
      </c>
    </row>
    <row r="12" spans="1:15" s="70" customFormat="1" ht="20.100000000000001" hidden="1" customHeight="1" x14ac:dyDescent="0.2">
      <c r="A12" s="40"/>
      <c r="B12" s="40" t="s">
        <v>60</v>
      </c>
      <c r="C12" s="41" t="s">
        <v>8</v>
      </c>
      <c r="D12" s="87">
        <f t="shared" si="0"/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  <c r="J12" s="87">
        <v>0</v>
      </c>
      <c r="K12" s="87">
        <v>0</v>
      </c>
      <c r="L12" s="87">
        <v>0</v>
      </c>
      <c r="M12" s="87">
        <v>0</v>
      </c>
    </row>
    <row r="13" spans="1:15" s="70" customFormat="1" ht="20.100000000000001" hidden="1" customHeight="1" x14ac:dyDescent="0.2">
      <c r="A13" s="40"/>
      <c r="B13" s="40" t="s">
        <v>61</v>
      </c>
      <c r="C13" s="41" t="s">
        <v>9</v>
      </c>
      <c r="D13" s="87">
        <f t="shared" si="0"/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  <c r="J13" s="87">
        <v>0</v>
      </c>
      <c r="K13" s="87">
        <v>0</v>
      </c>
      <c r="L13" s="87">
        <v>0</v>
      </c>
      <c r="M13" s="87">
        <v>0</v>
      </c>
    </row>
    <row r="14" spans="1:15" ht="35.1" hidden="1" customHeight="1" x14ac:dyDescent="0.2">
      <c r="A14" s="155" t="s">
        <v>62</v>
      </c>
      <c r="B14" s="155" t="s">
        <v>63</v>
      </c>
      <c r="C14" s="150" t="s">
        <v>10</v>
      </c>
      <c r="D14" s="148">
        <f t="shared" si="0"/>
        <v>0</v>
      </c>
      <c r="E14" s="148">
        <v>0</v>
      </c>
      <c r="F14" s="148">
        <v>0</v>
      </c>
      <c r="G14" s="148">
        <v>0</v>
      </c>
      <c r="H14" s="148">
        <v>0</v>
      </c>
      <c r="I14" s="148">
        <v>0</v>
      </c>
      <c r="J14" s="148">
        <v>0</v>
      </c>
      <c r="K14" s="148">
        <v>0</v>
      </c>
      <c r="L14" s="148">
        <v>0</v>
      </c>
      <c r="M14" s="148">
        <v>0</v>
      </c>
    </row>
    <row r="15" spans="1:15" ht="35.1" customHeight="1" x14ac:dyDescent="0.2">
      <c r="A15" s="155"/>
      <c r="B15" s="155" t="s">
        <v>65</v>
      </c>
      <c r="C15" s="150" t="s">
        <v>11</v>
      </c>
      <c r="D15" s="148">
        <f t="shared" si="0"/>
        <v>83.32</v>
      </c>
      <c r="E15" s="148">
        <v>0</v>
      </c>
      <c r="F15" s="148">
        <v>0.32</v>
      </c>
      <c r="G15" s="148">
        <v>0</v>
      </c>
      <c r="H15" s="148">
        <v>0</v>
      </c>
      <c r="I15" s="148">
        <v>83</v>
      </c>
      <c r="J15" s="148">
        <v>0</v>
      </c>
      <c r="K15" s="148">
        <v>0</v>
      </c>
      <c r="L15" s="148">
        <v>0</v>
      </c>
      <c r="M15" s="148">
        <v>0</v>
      </c>
      <c r="O15" s="98"/>
    </row>
    <row r="16" spans="1:15" ht="20.100000000000001" hidden="1" customHeight="1" x14ac:dyDescent="0.2">
      <c r="A16" s="155" t="s">
        <v>66</v>
      </c>
      <c r="B16" s="155" t="s">
        <v>67</v>
      </c>
      <c r="C16" s="150" t="s">
        <v>12</v>
      </c>
      <c r="D16" s="148">
        <f t="shared" si="0"/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</row>
    <row r="17" spans="1:14" ht="20.100000000000001" hidden="1" customHeight="1" x14ac:dyDescent="0.2">
      <c r="A17" s="155" t="s">
        <v>68</v>
      </c>
      <c r="B17" s="155" t="s">
        <v>69</v>
      </c>
      <c r="C17" s="150" t="s">
        <v>13</v>
      </c>
      <c r="D17" s="148">
        <f t="shared" si="0"/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</row>
    <row r="18" spans="1:14" ht="20.100000000000001" hidden="1" customHeight="1" x14ac:dyDescent="0.2">
      <c r="A18" s="155" t="s">
        <v>70</v>
      </c>
      <c r="B18" s="155" t="s">
        <v>71</v>
      </c>
      <c r="C18" s="150" t="s">
        <v>14</v>
      </c>
      <c r="D18" s="148">
        <f t="shared" si="0"/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</row>
    <row r="19" spans="1:14" ht="20.100000000000001" hidden="1" customHeight="1" x14ac:dyDescent="0.2">
      <c r="A19" s="155" t="s">
        <v>72</v>
      </c>
      <c r="B19" s="155" t="s">
        <v>73</v>
      </c>
      <c r="C19" s="150" t="s">
        <v>15</v>
      </c>
      <c r="D19" s="148">
        <f t="shared" si="0"/>
        <v>0</v>
      </c>
      <c r="E19" s="88">
        <v>0</v>
      </c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73"/>
    </row>
    <row r="20" spans="1:14" ht="20.100000000000001" hidden="1" customHeight="1" x14ac:dyDescent="0.2">
      <c r="A20" s="155" t="s">
        <v>74</v>
      </c>
      <c r="B20" s="155" t="s">
        <v>75</v>
      </c>
      <c r="C20" s="150" t="s">
        <v>16</v>
      </c>
      <c r="D20" s="148">
        <f t="shared" si="0"/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73"/>
    </row>
    <row r="21" spans="1:14" ht="20.100000000000001" hidden="1" customHeight="1" x14ac:dyDescent="0.2">
      <c r="A21" s="155" t="s">
        <v>76</v>
      </c>
      <c r="B21" s="155" t="s">
        <v>77</v>
      </c>
      <c r="C21" s="150" t="s">
        <v>17</v>
      </c>
      <c r="D21" s="148">
        <f t="shared" si="0"/>
        <v>0</v>
      </c>
      <c r="E21" s="148">
        <v>0</v>
      </c>
      <c r="F21" s="148">
        <v>0</v>
      </c>
      <c r="G21" s="148">
        <v>0</v>
      </c>
      <c r="H21" s="148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</row>
    <row r="22" spans="1:14" s="48" customFormat="1" ht="35.1" customHeight="1" x14ac:dyDescent="0.2">
      <c r="A22" s="39">
        <v>2</v>
      </c>
      <c r="B22" s="39" t="s">
        <v>78</v>
      </c>
      <c r="C22" s="152" t="s">
        <v>18</v>
      </c>
      <c r="D22" s="147">
        <f t="shared" si="0"/>
        <v>15.59</v>
      </c>
      <c r="E22" s="147">
        <f>SUM(E24:E32)+SUM(E44:E60)</f>
        <v>9.58</v>
      </c>
      <c r="F22" s="147">
        <f t="shared" ref="F22:M22" si="2">SUM(F24:F32)+SUM(F44:F60)</f>
        <v>0</v>
      </c>
      <c r="G22" s="147">
        <f t="shared" si="2"/>
        <v>3.78</v>
      </c>
      <c r="H22" s="147">
        <f t="shared" si="2"/>
        <v>0</v>
      </c>
      <c r="I22" s="147">
        <f t="shared" si="2"/>
        <v>0</v>
      </c>
      <c r="J22" s="147">
        <f t="shared" si="2"/>
        <v>2.23</v>
      </c>
      <c r="K22" s="147">
        <f t="shared" si="2"/>
        <v>0</v>
      </c>
      <c r="L22" s="147">
        <f t="shared" si="2"/>
        <v>0</v>
      </c>
      <c r="M22" s="147">
        <f t="shared" si="2"/>
        <v>0</v>
      </c>
    </row>
    <row r="23" spans="1:14" s="70" customFormat="1" ht="20.100000000000001" hidden="1" customHeight="1" x14ac:dyDescent="0.2">
      <c r="A23" s="143"/>
      <c r="B23" s="143" t="s">
        <v>163</v>
      </c>
      <c r="C23" s="41"/>
      <c r="D23" s="87"/>
      <c r="E23" s="87"/>
      <c r="F23" s="87"/>
      <c r="G23" s="87"/>
      <c r="H23" s="87"/>
      <c r="I23" s="87"/>
      <c r="J23" s="87"/>
      <c r="K23" s="87"/>
      <c r="L23" s="87"/>
      <c r="M23" s="87"/>
    </row>
    <row r="24" spans="1:14" ht="20.100000000000001" hidden="1" customHeight="1" x14ac:dyDescent="0.2">
      <c r="A24" s="155" t="s">
        <v>79</v>
      </c>
      <c r="B24" s="155" t="s">
        <v>80</v>
      </c>
      <c r="C24" s="150" t="s">
        <v>19</v>
      </c>
      <c r="D24" s="148">
        <f t="shared" si="0"/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</row>
    <row r="25" spans="1:14" ht="20.100000000000001" hidden="1" customHeight="1" x14ac:dyDescent="0.2">
      <c r="A25" s="155" t="s">
        <v>81</v>
      </c>
      <c r="B25" s="155" t="s">
        <v>82</v>
      </c>
      <c r="C25" s="150" t="s">
        <v>20</v>
      </c>
      <c r="D25" s="148">
        <f t="shared" si="0"/>
        <v>0</v>
      </c>
      <c r="E25" s="148">
        <v>0</v>
      </c>
      <c r="F25" s="148">
        <v>0</v>
      </c>
      <c r="G25" s="148">
        <v>0</v>
      </c>
      <c r="H25" s="148">
        <v>0</v>
      </c>
      <c r="I25" s="148">
        <v>0</v>
      </c>
      <c r="J25" s="148">
        <v>0</v>
      </c>
      <c r="K25" s="148">
        <v>0</v>
      </c>
      <c r="L25" s="148">
        <v>0</v>
      </c>
      <c r="M25" s="148">
        <v>0</v>
      </c>
    </row>
    <row r="26" spans="1:14" ht="20.100000000000001" hidden="1" customHeight="1" x14ac:dyDescent="0.2">
      <c r="A26" s="155" t="s">
        <v>83</v>
      </c>
      <c r="B26" s="155" t="s">
        <v>84</v>
      </c>
      <c r="C26" s="150" t="s">
        <v>21</v>
      </c>
      <c r="D26" s="148">
        <f t="shared" si="0"/>
        <v>0</v>
      </c>
      <c r="E26" s="148">
        <v>0</v>
      </c>
      <c r="F26" s="148">
        <v>0</v>
      </c>
      <c r="G26" s="148">
        <v>0</v>
      </c>
      <c r="H26" s="148">
        <v>0</v>
      </c>
      <c r="I26" s="148">
        <v>0</v>
      </c>
      <c r="J26" s="148">
        <v>0</v>
      </c>
      <c r="K26" s="148">
        <v>0</v>
      </c>
      <c r="L26" s="148">
        <v>0</v>
      </c>
      <c r="M26" s="148">
        <v>0</v>
      </c>
    </row>
    <row r="27" spans="1:14" ht="20.100000000000001" hidden="1" customHeight="1" x14ac:dyDescent="0.2">
      <c r="A27" s="155" t="s">
        <v>85</v>
      </c>
      <c r="B27" s="155" t="s">
        <v>86</v>
      </c>
      <c r="C27" s="150" t="s">
        <v>22</v>
      </c>
      <c r="D27" s="148">
        <f t="shared" si="0"/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</row>
    <row r="28" spans="1:14" ht="20.100000000000001" hidden="1" customHeight="1" x14ac:dyDescent="0.2">
      <c r="A28" s="155" t="s">
        <v>87</v>
      </c>
      <c r="B28" s="155" t="s">
        <v>88</v>
      </c>
      <c r="C28" s="150" t="s">
        <v>23</v>
      </c>
      <c r="D28" s="148">
        <f t="shared" si="0"/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</row>
    <row r="29" spans="1:14" ht="35.1" customHeight="1" x14ac:dyDescent="0.2">
      <c r="A29" s="155" t="s">
        <v>79</v>
      </c>
      <c r="B29" s="155" t="s">
        <v>90</v>
      </c>
      <c r="C29" s="150" t="s">
        <v>24</v>
      </c>
      <c r="D29" s="148">
        <f t="shared" si="0"/>
        <v>9.58</v>
      </c>
      <c r="E29" s="148">
        <v>9.58</v>
      </c>
      <c r="F29" s="148">
        <v>0</v>
      </c>
      <c r="G29" s="148">
        <v>0</v>
      </c>
      <c r="H29" s="148">
        <v>0</v>
      </c>
      <c r="I29" s="148">
        <v>0</v>
      </c>
      <c r="J29" s="148">
        <v>0</v>
      </c>
      <c r="K29" s="148">
        <v>0</v>
      </c>
      <c r="L29" s="148">
        <v>0</v>
      </c>
      <c r="M29" s="148">
        <v>0</v>
      </c>
    </row>
    <row r="30" spans="1:14" ht="20.100000000000001" hidden="1" customHeight="1" x14ac:dyDescent="0.2">
      <c r="A30" s="155" t="s">
        <v>91</v>
      </c>
      <c r="B30" s="155" t="s">
        <v>92</v>
      </c>
      <c r="C30" s="150" t="s">
        <v>25</v>
      </c>
      <c r="D30" s="148">
        <f t="shared" si="0"/>
        <v>0</v>
      </c>
      <c r="E30" s="148">
        <v>0</v>
      </c>
      <c r="F30" s="148">
        <v>0</v>
      </c>
      <c r="G30" s="148">
        <v>0</v>
      </c>
      <c r="H30" s="148">
        <v>0</v>
      </c>
      <c r="I30" s="148">
        <v>0</v>
      </c>
      <c r="J30" s="148">
        <v>0</v>
      </c>
      <c r="K30" s="148">
        <v>0</v>
      </c>
      <c r="L30" s="148">
        <v>0</v>
      </c>
      <c r="M30" s="148">
        <v>0</v>
      </c>
    </row>
    <row r="31" spans="1:14" ht="20.100000000000001" hidden="1" customHeight="1" x14ac:dyDescent="0.2">
      <c r="A31" s="155" t="s">
        <v>93</v>
      </c>
      <c r="B31" s="155" t="s">
        <v>94</v>
      </c>
      <c r="C31" s="150" t="s">
        <v>26</v>
      </c>
      <c r="D31" s="148">
        <f t="shared" si="0"/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</row>
    <row r="32" spans="1:14" ht="35.1" customHeight="1" x14ac:dyDescent="0.2">
      <c r="A32" s="155" t="s">
        <v>81</v>
      </c>
      <c r="B32" s="155" t="s">
        <v>870</v>
      </c>
      <c r="C32" s="150" t="s">
        <v>27</v>
      </c>
      <c r="D32" s="148">
        <f t="shared" si="0"/>
        <v>2.23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2.23</v>
      </c>
      <c r="K32" s="88">
        <v>0</v>
      </c>
      <c r="L32" s="88">
        <v>0</v>
      </c>
      <c r="M32" s="88">
        <v>0</v>
      </c>
    </row>
    <row r="33" spans="1:13" ht="20.100000000000001" hidden="1" customHeight="1" x14ac:dyDescent="0.2">
      <c r="A33" s="155"/>
      <c r="B33" s="40" t="s">
        <v>96</v>
      </c>
      <c r="C33" s="150" t="s">
        <v>28</v>
      </c>
      <c r="D33" s="148">
        <f t="shared" si="0"/>
        <v>0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</row>
    <row r="34" spans="1:13" ht="20.100000000000001" hidden="1" customHeight="1" x14ac:dyDescent="0.2">
      <c r="A34" s="155"/>
      <c r="B34" s="40" t="s">
        <v>97</v>
      </c>
      <c r="C34" s="150" t="s">
        <v>29</v>
      </c>
      <c r="D34" s="148">
        <f t="shared" si="0"/>
        <v>0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</row>
    <row r="35" spans="1:13" ht="20.100000000000001" hidden="1" customHeight="1" x14ac:dyDescent="0.2">
      <c r="A35" s="155"/>
      <c r="B35" s="40" t="s">
        <v>98</v>
      </c>
      <c r="C35" s="150" t="s">
        <v>30</v>
      </c>
      <c r="D35" s="148">
        <f t="shared" si="0"/>
        <v>0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</row>
    <row r="36" spans="1:13" ht="20.100000000000001" hidden="1" customHeight="1" x14ac:dyDescent="0.2">
      <c r="A36" s="155"/>
      <c r="B36" s="40" t="s">
        <v>99</v>
      </c>
      <c r="C36" s="150" t="s">
        <v>31</v>
      </c>
      <c r="D36" s="148">
        <f t="shared" si="0"/>
        <v>0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</row>
    <row r="37" spans="1:13" ht="20.100000000000001" hidden="1" customHeight="1" x14ac:dyDescent="0.2">
      <c r="A37" s="155"/>
      <c r="B37" s="40" t="s">
        <v>100</v>
      </c>
      <c r="C37" s="150" t="s">
        <v>32</v>
      </c>
      <c r="D37" s="148">
        <f t="shared" si="0"/>
        <v>0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</row>
    <row r="38" spans="1:13" ht="20.100000000000001" hidden="1" customHeight="1" x14ac:dyDescent="0.2">
      <c r="A38" s="155"/>
      <c r="B38" s="40" t="s">
        <v>101</v>
      </c>
      <c r="C38" s="150" t="s">
        <v>33</v>
      </c>
      <c r="D38" s="148">
        <f t="shared" si="0"/>
        <v>0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</row>
    <row r="39" spans="1:13" ht="20.100000000000001" hidden="1" customHeight="1" x14ac:dyDescent="0.2">
      <c r="A39" s="155"/>
      <c r="B39" s="40" t="s">
        <v>102</v>
      </c>
      <c r="C39" s="150" t="s">
        <v>34</v>
      </c>
      <c r="D39" s="148">
        <f t="shared" si="0"/>
        <v>2.23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2.23</v>
      </c>
      <c r="K39" s="88">
        <v>0</v>
      </c>
      <c r="L39" s="88">
        <v>0</v>
      </c>
      <c r="M39" s="88">
        <v>0</v>
      </c>
    </row>
    <row r="40" spans="1:13" ht="20.100000000000001" hidden="1" customHeight="1" x14ac:dyDescent="0.2">
      <c r="A40" s="155"/>
      <c r="B40" s="40" t="s">
        <v>103</v>
      </c>
      <c r="C40" s="150" t="s">
        <v>35</v>
      </c>
      <c r="D40" s="148">
        <f t="shared" si="0"/>
        <v>0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</row>
    <row r="41" spans="1:13" ht="20.100000000000001" hidden="1" customHeight="1" x14ac:dyDescent="0.2">
      <c r="A41" s="155"/>
      <c r="B41" s="40" t="s">
        <v>104</v>
      </c>
      <c r="C41" s="150" t="s">
        <v>36</v>
      </c>
      <c r="D41" s="148">
        <f t="shared" si="0"/>
        <v>0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</row>
    <row r="42" spans="1:13" ht="20.100000000000001" hidden="1" customHeight="1" x14ac:dyDescent="0.2">
      <c r="A42" s="155"/>
      <c r="B42" s="40" t="s">
        <v>105</v>
      </c>
      <c r="C42" s="150" t="s">
        <v>37</v>
      </c>
      <c r="D42" s="148">
        <f t="shared" ref="D42:D60" si="3">SUM(E42:M42)</f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</row>
    <row r="43" spans="1:13" ht="20.100000000000001" hidden="1" customHeight="1" x14ac:dyDescent="0.2">
      <c r="A43" s="155"/>
      <c r="B43" s="40" t="s">
        <v>106</v>
      </c>
      <c r="C43" s="150" t="s">
        <v>38</v>
      </c>
      <c r="D43" s="148">
        <f t="shared" si="3"/>
        <v>0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</row>
    <row r="44" spans="1:13" ht="20.100000000000001" hidden="1" customHeight="1" x14ac:dyDescent="0.2">
      <c r="A44" s="155" t="s">
        <v>107</v>
      </c>
      <c r="B44" s="155" t="s">
        <v>643</v>
      </c>
      <c r="C44" s="150" t="s">
        <v>39</v>
      </c>
      <c r="D44" s="148">
        <f t="shared" si="3"/>
        <v>0</v>
      </c>
      <c r="E44" s="88">
        <v>0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0</v>
      </c>
      <c r="L44" s="88">
        <v>0</v>
      </c>
      <c r="M44" s="88">
        <v>0</v>
      </c>
    </row>
    <row r="45" spans="1:13" ht="20.100000000000001" hidden="1" customHeight="1" x14ac:dyDescent="0.2">
      <c r="A45" s="155" t="s">
        <v>108</v>
      </c>
      <c r="B45" s="155" t="s">
        <v>109</v>
      </c>
      <c r="C45" s="150" t="s">
        <v>40</v>
      </c>
      <c r="D45" s="148">
        <f t="shared" si="3"/>
        <v>0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</row>
    <row r="46" spans="1:13" ht="20.100000000000001" hidden="1" customHeight="1" x14ac:dyDescent="0.2">
      <c r="A46" s="155" t="s">
        <v>110</v>
      </c>
      <c r="B46" s="155" t="s">
        <v>111</v>
      </c>
      <c r="C46" s="150" t="s">
        <v>41</v>
      </c>
      <c r="D46" s="148">
        <f t="shared" si="3"/>
        <v>0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</row>
    <row r="47" spans="1:13" ht="20.100000000000001" hidden="1" customHeight="1" x14ac:dyDescent="0.2">
      <c r="A47" s="155" t="s">
        <v>112</v>
      </c>
      <c r="B47" s="155" t="s">
        <v>113</v>
      </c>
      <c r="C47" s="150" t="s">
        <v>42</v>
      </c>
      <c r="D47" s="148">
        <f t="shared" si="3"/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  <c r="M47" s="148">
        <v>0</v>
      </c>
    </row>
    <row r="48" spans="1:13" ht="35.1" customHeight="1" x14ac:dyDescent="0.2">
      <c r="A48" s="155" t="s">
        <v>83</v>
      </c>
      <c r="B48" s="155" t="s">
        <v>115</v>
      </c>
      <c r="C48" s="150" t="s">
        <v>43</v>
      </c>
      <c r="D48" s="148">
        <f t="shared" si="3"/>
        <v>3.78</v>
      </c>
      <c r="E48" s="148">
        <v>0</v>
      </c>
      <c r="F48" s="148">
        <v>0</v>
      </c>
      <c r="G48" s="148">
        <v>3.78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</row>
    <row r="49" spans="1:13" ht="20.100000000000001" hidden="1" customHeight="1" x14ac:dyDescent="0.2">
      <c r="A49" s="155" t="s">
        <v>116</v>
      </c>
      <c r="B49" s="155" t="s">
        <v>764</v>
      </c>
      <c r="C49" s="150" t="s">
        <v>766</v>
      </c>
      <c r="D49" s="148">
        <f t="shared" si="3"/>
        <v>0</v>
      </c>
      <c r="E49" s="148">
        <v>0</v>
      </c>
      <c r="F49" s="148">
        <v>0</v>
      </c>
      <c r="G49" s="148">
        <v>0</v>
      </c>
      <c r="H49" s="148">
        <v>0</v>
      </c>
      <c r="I49" s="148">
        <v>0</v>
      </c>
      <c r="J49" s="148">
        <v>0</v>
      </c>
      <c r="K49" s="148">
        <v>0</v>
      </c>
      <c r="L49" s="148">
        <v>0</v>
      </c>
      <c r="M49" s="148">
        <v>0</v>
      </c>
    </row>
    <row r="50" spans="1:13" ht="20.100000000000001" hidden="1" customHeight="1" x14ac:dyDescent="0.2">
      <c r="A50" s="155" t="s">
        <v>117</v>
      </c>
      <c r="B50" s="155" t="s">
        <v>118</v>
      </c>
      <c r="C50" s="150" t="s">
        <v>44</v>
      </c>
      <c r="D50" s="148">
        <f t="shared" si="3"/>
        <v>0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</row>
    <row r="51" spans="1:13" ht="20.100000000000001" hidden="1" customHeight="1" x14ac:dyDescent="0.2">
      <c r="A51" s="155" t="s">
        <v>119</v>
      </c>
      <c r="B51" s="155" t="s">
        <v>120</v>
      </c>
      <c r="C51" s="150" t="s">
        <v>45</v>
      </c>
      <c r="D51" s="148">
        <f t="shared" si="3"/>
        <v>0</v>
      </c>
      <c r="E51" s="88">
        <v>0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0</v>
      </c>
      <c r="L51" s="88">
        <v>0</v>
      </c>
      <c r="M51" s="88">
        <v>0</v>
      </c>
    </row>
    <row r="52" spans="1:13" ht="20.100000000000001" hidden="1" customHeight="1" x14ac:dyDescent="0.2">
      <c r="A52" s="155" t="s">
        <v>121</v>
      </c>
      <c r="B52" s="155" t="s">
        <v>763</v>
      </c>
      <c r="C52" s="150" t="s">
        <v>765</v>
      </c>
      <c r="D52" s="148">
        <f t="shared" si="3"/>
        <v>0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</row>
    <row r="53" spans="1:13" ht="20.100000000000001" hidden="1" customHeight="1" x14ac:dyDescent="0.2">
      <c r="A53" s="155" t="s">
        <v>122</v>
      </c>
      <c r="B53" s="155" t="s">
        <v>123</v>
      </c>
      <c r="C53" s="150" t="s">
        <v>46</v>
      </c>
      <c r="D53" s="148">
        <f t="shared" si="3"/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</row>
    <row r="54" spans="1:13" ht="20.100000000000001" hidden="1" customHeight="1" x14ac:dyDescent="0.2">
      <c r="A54" s="155" t="s">
        <v>124</v>
      </c>
      <c r="B54" s="155" t="s">
        <v>125</v>
      </c>
      <c r="C54" s="150" t="s">
        <v>47</v>
      </c>
      <c r="D54" s="148">
        <f t="shared" si="3"/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</row>
    <row r="55" spans="1:13" ht="20.100000000000001" hidden="1" customHeight="1" x14ac:dyDescent="0.2">
      <c r="A55" s="155" t="s">
        <v>126</v>
      </c>
      <c r="B55" s="155" t="s">
        <v>127</v>
      </c>
      <c r="C55" s="150" t="s">
        <v>48</v>
      </c>
      <c r="D55" s="148">
        <f t="shared" si="3"/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</row>
    <row r="56" spans="1:13" ht="20.100000000000001" hidden="1" customHeight="1" x14ac:dyDescent="0.2">
      <c r="A56" s="155" t="s">
        <v>128</v>
      </c>
      <c r="B56" s="155" t="s">
        <v>129</v>
      </c>
      <c r="C56" s="150" t="s">
        <v>49</v>
      </c>
      <c r="D56" s="148">
        <f t="shared" si="3"/>
        <v>0</v>
      </c>
      <c r="E56" s="88">
        <v>0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0</v>
      </c>
      <c r="L56" s="88">
        <v>0</v>
      </c>
      <c r="M56" s="88">
        <v>0</v>
      </c>
    </row>
    <row r="57" spans="1:13" ht="20.100000000000001" hidden="1" customHeight="1" x14ac:dyDescent="0.2">
      <c r="A57" s="155" t="s">
        <v>130</v>
      </c>
      <c r="B57" s="155" t="s">
        <v>131</v>
      </c>
      <c r="C57" s="150" t="s">
        <v>50</v>
      </c>
      <c r="D57" s="148">
        <f t="shared" si="3"/>
        <v>0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</row>
    <row r="58" spans="1:13" ht="35.1" hidden="1" customHeight="1" x14ac:dyDescent="0.2">
      <c r="A58" s="155" t="s">
        <v>85</v>
      </c>
      <c r="B58" s="155" t="s">
        <v>768</v>
      </c>
      <c r="C58" s="150" t="s">
        <v>51</v>
      </c>
      <c r="D58" s="148">
        <f t="shared" si="3"/>
        <v>0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</row>
    <row r="59" spans="1:13" ht="20.100000000000001" hidden="1" customHeight="1" x14ac:dyDescent="0.2">
      <c r="A59" s="155" t="s">
        <v>132</v>
      </c>
      <c r="B59" s="155" t="s">
        <v>133</v>
      </c>
      <c r="C59" s="150" t="s">
        <v>52</v>
      </c>
      <c r="D59" s="91">
        <f t="shared" si="3"/>
        <v>0</v>
      </c>
      <c r="E59" s="92">
        <v>0</v>
      </c>
      <c r="F59" s="92">
        <v>0</v>
      </c>
      <c r="G59" s="92">
        <v>0</v>
      </c>
      <c r="H59" s="92">
        <v>0</v>
      </c>
      <c r="I59" s="92">
        <v>0</v>
      </c>
      <c r="J59" s="92">
        <v>0</v>
      </c>
      <c r="K59" s="92">
        <v>0</v>
      </c>
      <c r="L59" s="92">
        <v>0</v>
      </c>
      <c r="M59" s="92">
        <v>0</v>
      </c>
    </row>
    <row r="60" spans="1:13" ht="20.100000000000001" hidden="1" customHeight="1" x14ac:dyDescent="0.2">
      <c r="A60" s="155" t="s">
        <v>134</v>
      </c>
      <c r="B60" s="155" t="s">
        <v>135</v>
      </c>
      <c r="C60" s="150" t="s">
        <v>53</v>
      </c>
      <c r="D60" s="91">
        <f t="shared" si="3"/>
        <v>0</v>
      </c>
      <c r="E60" s="92">
        <v>0</v>
      </c>
      <c r="F60" s="92">
        <v>0</v>
      </c>
      <c r="G60" s="92">
        <v>0</v>
      </c>
      <c r="H60" s="92">
        <v>0</v>
      </c>
      <c r="I60" s="92">
        <v>0</v>
      </c>
      <c r="J60" s="92">
        <v>0</v>
      </c>
      <c r="K60" s="92">
        <v>0</v>
      </c>
      <c r="L60" s="92">
        <v>0</v>
      </c>
      <c r="M60" s="92">
        <v>0</v>
      </c>
    </row>
  </sheetData>
  <mergeCells count="9">
    <mergeCell ref="A1:B1"/>
    <mergeCell ref="A2:M2"/>
    <mergeCell ref="A4:M4"/>
    <mergeCell ref="A5:A6"/>
    <mergeCell ref="B5:B6"/>
    <mergeCell ref="C5:C6"/>
    <mergeCell ref="D5:D6"/>
    <mergeCell ref="E5:M5"/>
    <mergeCell ref="A3:M3"/>
  </mergeCells>
  <printOptions horizontalCentered="1"/>
  <pageMargins left="0.43307086614173229" right="0.43307086614173229" top="0.59055118110236227" bottom="0.51181102362204722" header="0.31496062992125984" footer="0.31496062992125984"/>
  <pageSetup paperSize="9" firstPageNumber="21" orientation="landscape" useFirstPageNumber="1" r:id="rId1"/>
  <headerFooter>
    <oddFooter>&amp;L&amp;"Times New Roman,Regular"Biểu 12/CT&amp;R&amp;"Times New Roman,Regular"Trang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681"/>
  <sheetViews>
    <sheetView showZeros="0" zoomScaleNormal="100" workbookViewId="0">
      <pane xSplit="8" ySplit="5" topLeftCell="I6" activePane="bottomRight" state="frozen"/>
      <selection activeCell="F7" sqref="F7"/>
      <selection pane="topRight" activeCell="F7" sqref="F7"/>
      <selection pane="bottomLeft" activeCell="F7" sqref="F7"/>
      <selection pane="bottomRight" activeCell="A2" sqref="A2:H2"/>
    </sheetView>
  </sheetViews>
  <sheetFormatPr defaultColWidth="9.140625" defaultRowHeight="12.75" x14ac:dyDescent="0.25"/>
  <cols>
    <col min="1" max="1" width="5.7109375" style="103" bestFit="1" customWidth="1"/>
    <col min="2" max="2" width="34.42578125" style="19" customWidth="1"/>
    <col min="3" max="3" width="7.85546875" style="141" bestFit="1" customWidth="1"/>
    <col min="4" max="4" width="6.42578125" style="141" bestFit="1" customWidth="1"/>
    <col min="5" max="5" width="7.85546875" style="141" bestFit="1" customWidth="1"/>
    <col min="6" max="6" width="14.5703125" style="19" bestFit="1" customWidth="1"/>
    <col min="7" max="7" width="8.5703125" style="20" customWidth="1"/>
    <col min="8" max="8" width="8" style="19" customWidth="1"/>
    <col min="9" max="16384" width="9.140625" style="22"/>
  </cols>
  <sheetData>
    <row r="1" spans="1:8" ht="12.75" customHeight="1" x14ac:dyDescent="0.25">
      <c r="A1" s="229" t="s">
        <v>624</v>
      </c>
      <c r="B1" s="229"/>
    </row>
    <row r="2" spans="1:8" ht="36" customHeight="1" x14ac:dyDescent="0.25">
      <c r="A2" s="226" t="s">
        <v>889</v>
      </c>
      <c r="B2" s="227"/>
      <c r="C2" s="227"/>
      <c r="D2" s="227"/>
      <c r="E2" s="227"/>
      <c r="F2" s="227"/>
      <c r="G2" s="227"/>
      <c r="H2" s="227"/>
    </row>
    <row r="3" spans="1:8" s="135" customFormat="1" ht="20.100000000000001" customHeight="1" x14ac:dyDescent="0.25">
      <c r="A3" s="228" t="s">
        <v>138</v>
      </c>
      <c r="B3" s="194" t="s">
        <v>139</v>
      </c>
      <c r="C3" s="198" t="s">
        <v>142</v>
      </c>
      <c r="D3" s="198"/>
      <c r="E3" s="198"/>
      <c r="F3" s="194" t="s">
        <v>140</v>
      </c>
      <c r="G3" s="194" t="s">
        <v>141</v>
      </c>
      <c r="H3" s="198" t="s">
        <v>143</v>
      </c>
    </row>
    <row r="4" spans="1:8" s="20" customFormat="1" ht="32.25" customHeight="1" x14ac:dyDescent="0.25">
      <c r="A4" s="228"/>
      <c r="B4" s="194"/>
      <c r="C4" s="169" t="s">
        <v>846</v>
      </c>
      <c r="D4" s="169" t="s">
        <v>847</v>
      </c>
      <c r="E4" s="167" t="s">
        <v>848</v>
      </c>
      <c r="F4" s="194"/>
      <c r="G4" s="194"/>
      <c r="H4" s="198"/>
    </row>
    <row r="5" spans="1:8" s="134" customFormat="1" ht="24.75" customHeight="1" x14ac:dyDescent="0.25">
      <c r="A5" s="121">
        <v>-1</v>
      </c>
      <c r="B5" s="121">
        <v>-2</v>
      </c>
      <c r="C5" s="121" t="s">
        <v>917</v>
      </c>
      <c r="D5" s="121">
        <v>-4</v>
      </c>
      <c r="E5" s="121">
        <v>-5</v>
      </c>
      <c r="F5" s="121">
        <v>-6</v>
      </c>
      <c r="G5" s="121">
        <v>-7</v>
      </c>
      <c r="H5" s="121">
        <v>-8</v>
      </c>
    </row>
    <row r="6" spans="1:8" s="49" customFormat="1" ht="31.5" customHeight="1" x14ac:dyDescent="0.25">
      <c r="A6" s="175" t="s">
        <v>145</v>
      </c>
      <c r="B6" s="83" t="s">
        <v>854</v>
      </c>
      <c r="C6" s="79"/>
      <c r="D6" s="79"/>
      <c r="E6" s="79"/>
      <c r="F6" s="10"/>
      <c r="G6" s="175"/>
      <c r="H6" s="10"/>
    </row>
    <row r="7" spans="1:8" s="49" customFormat="1" ht="20.100000000000001" customHeight="1" x14ac:dyDescent="0.25">
      <c r="A7" s="175" t="s">
        <v>146</v>
      </c>
      <c r="B7" s="39" t="s">
        <v>80</v>
      </c>
      <c r="C7" s="79">
        <v>251.53000000000003</v>
      </c>
      <c r="D7" s="79">
        <v>1.57</v>
      </c>
      <c r="E7" s="79">
        <v>249.95999999999998</v>
      </c>
      <c r="F7" s="10"/>
      <c r="G7" s="175"/>
      <c r="H7" s="10"/>
    </row>
    <row r="8" spans="1:8" ht="20.100000000000001" customHeight="1" x14ac:dyDescent="0.25">
      <c r="A8" s="172">
        <v>1</v>
      </c>
      <c r="B8" s="174" t="s">
        <v>311</v>
      </c>
      <c r="C8" s="74">
        <v>11</v>
      </c>
      <c r="D8" s="74"/>
      <c r="E8" s="74">
        <v>11</v>
      </c>
      <c r="F8" s="173" t="s">
        <v>287</v>
      </c>
      <c r="G8" s="172">
        <v>2018</v>
      </c>
      <c r="H8" s="12"/>
    </row>
    <row r="9" spans="1:8" ht="20.100000000000001" customHeight="1" x14ac:dyDescent="0.25">
      <c r="A9" s="172">
        <v>2</v>
      </c>
      <c r="B9" s="173" t="s">
        <v>312</v>
      </c>
      <c r="C9" s="74">
        <v>3.67</v>
      </c>
      <c r="D9" s="74">
        <v>1.57</v>
      </c>
      <c r="E9" s="74">
        <v>2.1</v>
      </c>
      <c r="F9" s="173" t="s">
        <v>288</v>
      </c>
      <c r="G9" s="25">
        <v>2017</v>
      </c>
      <c r="H9" s="12"/>
    </row>
    <row r="10" spans="1:8" ht="20.100000000000001" customHeight="1" x14ac:dyDescent="0.25">
      <c r="A10" s="172">
        <v>3</v>
      </c>
      <c r="B10" s="173" t="s">
        <v>313</v>
      </c>
      <c r="C10" s="74">
        <v>3</v>
      </c>
      <c r="D10" s="74"/>
      <c r="E10" s="74">
        <v>3</v>
      </c>
      <c r="F10" s="173" t="s">
        <v>288</v>
      </c>
      <c r="G10" s="25">
        <v>2017</v>
      </c>
      <c r="H10" s="12"/>
    </row>
    <row r="11" spans="1:8" ht="20.100000000000001" customHeight="1" x14ac:dyDescent="0.25">
      <c r="A11" s="172">
        <v>4</v>
      </c>
      <c r="B11" s="173" t="s">
        <v>314</v>
      </c>
      <c r="C11" s="74">
        <v>3</v>
      </c>
      <c r="D11" s="74"/>
      <c r="E11" s="74">
        <v>3</v>
      </c>
      <c r="F11" s="173" t="s">
        <v>288</v>
      </c>
      <c r="G11" s="25">
        <v>2017</v>
      </c>
      <c r="H11" s="12"/>
    </row>
    <row r="12" spans="1:8" ht="20.100000000000001" customHeight="1" x14ac:dyDescent="0.25">
      <c r="A12" s="172">
        <v>5</v>
      </c>
      <c r="B12" s="173" t="s">
        <v>315</v>
      </c>
      <c r="C12" s="74">
        <v>6</v>
      </c>
      <c r="D12" s="74"/>
      <c r="E12" s="74">
        <v>6</v>
      </c>
      <c r="F12" s="173" t="s">
        <v>288</v>
      </c>
      <c r="G12" s="172">
        <v>2019</v>
      </c>
      <c r="H12" s="12"/>
    </row>
    <row r="13" spans="1:8" ht="25.5" x14ac:dyDescent="0.25">
      <c r="A13" s="172">
        <v>6</v>
      </c>
      <c r="B13" s="106" t="s">
        <v>328</v>
      </c>
      <c r="C13" s="74">
        <v>5</v>
      </c>
      <c r="D13" s="74"/>
      <c r="E13" s="74">
        <v>5</v>
      </c>
      <c r="F13" s="173" t="s">
        <v>292</v>
      </c>
      <c r="G13" s="25">
        <v>2017</v>
      </c>
      <c r="H13" s="12"/>
    </row>
    <row r="14" spans="1:8" ht="20.100000000000001" customHeight="1" x14ac:dyDescent="0.25">
      <c r="A14" s="172">
        <v>7</v>
      </c>
      <c r="B14" s="106" t="s">
        <v>326</v>
      </c>
      <c r="C14" s="74">
        <v>8</v>
      </c>
      <c r="D14" s="74"/>
      <c r="E14" s="74">
        <v>8</v>
      </c>
      <c r="F14" s="173" t="s">
        <v>292</v>
      </c>
      <c r="G14" s="172">
        <v>2018</v>
      </c>
      <c r="H14" s="12"/>
    </row>
    <row r="15" spans="1:8" ht="20.100000000000001" customHeight="1" x14ac:dyDescent="0.25">
      <c r="A15" s="172">
        <v>8</v>
      </c>
      <c r="B15" s="106" t="s">
        <v>327</v>
      </c>
      <c r="C15" s="74">
        <v>3</v>
      </c>
      <c r="D15" s="74"/>
      <c r="E15" s="74">
        <v>3</v>
      </c>
      <c r="F15" s="173" t="s">
        <v>292</v>
      </c>
      <c r="G15" s="172">
        <v>2018</v>
      </c>
      <c r="H15" s="12"/>
    </row>
    <row r="16" spans="1:8" ht="39.950000000000003" customHeight="1" x14ac:dyDescent="0.25">
      <c r="A16" s="172">
        <v>9</v>
      </c>
      <c r="B16" s="174" t="s">
        <v>749</v>
      </c>
      <c r="C16" s="74">
        <v>208.86</v>
      </c>
      <c r="D16" s="74"/>
      <c r="E16" s="74">
        <v>208.86</v>
      </c>
      <c r="F16" s="173" t="s">
        <v>746</v>
      </c>
      <c r="G16" s="172">
        <v>2020</v>
      </c>
      <c r="H16" s="12"/>
    </row>
    <row r="17" spans="1:8" s="49" customFormat="1" ht="20.100000000000001" customHeight="1" x14ac:dyDescent="0.25">
      <c r="A17" s="175" t="s">
        <v>147</v>
      </c>
      <c r="B17" s="39" t="s">
        <v>82</v>
      </c>
      <c r="C17" s="79">
        <f t="shared" ref="C17:D17" si="0">SUM(C18:C44)</f>
        <v>101.61000000000003</v>
      </c>
      <c r="D17" s="79">
        <f t="shared" si="0"/>
        <v>1.06</v>
      </c>
      <c r="E17" s="79">
        <f>SUM(E18:E44)</f>
        <v>100.55000000000001</v>
      </c>
      <c r="F17" s="10"/>
      <c r="G17" s="175"/>
      <c r="H17" s="10"/>
    </row>
    <row r="18" spans="1:8" ht="20.100000000000001" customHeight="1" x14ac:dyDescent="0.25">
      <c r="A18" s="172">
        <v>1</v>
      </c>
      <c r="B18" s="106" t="s">
        <v>334</v>
      </c>
      <c r="C18" s="74">
        <v>1.93</v>
      </c>
      <c r="D18" s="74"/>
      <c r="E18" s="74">
        <v>1.93</v>
      </c>
      <c r="F18" s="173" t="s">
        <v>284</v>
      </c>
      <c r="G18" s="172">
        <v>2017</v>
      </c>
      <c r="H18" s="12"/>
    </row>
    <row r="19" spans="1:8" ht="25.5" x14ac:dyDescent="0.25">
      <c r="A19" s="172">
        <v>2</v>
      </c>
      <c r="B19" s="106" t="s">
        <v>335</v>
      </c>
      <c r="C19" s="74">
        <v>2.63</v>
      </c>
      <c r="D19" s="74"/>
      <c r="E19" s="74">
        <v>2.63</v>
      </c>
      <c r="F19" s="173" t="s">
        <v>284</v>
      </c>
      <c r="G19" s="172">
        <v>2017</v>
      </c>
      <c r="H19" s="12"/>
    </row>
    <row r="20" spans="1:8" ht="20.100000000000001" customHeight="1" x14ac:dyDescent="0.25">
      <c r="A20" s="172">
        <v>3</v>
      </c>
      <c r="B20" s="106" t="s">
        <v>346</v>
      </c>
      <c r="C20" s="74">
        <v>10</v>
      </c>
      <c r="D20" s="74"/>
      <c r="E20" s="74">
        <v>10</v>
      </c>
      <c r="F20" s="173" t="s">
        <v>289</v>
      </c>
      <c r="G20" s="172">
        <v>2020</v>
      </c>
      <c r="H20" s="12"/>
    </row>
    <row r="21" spans="1:8" ht="20.100000000000001" customHeight="1" x14ac:dyDescent="0.25">
      <c r="A21" s="172">
        <v>4</v>
      </c>
      <c r="B21" s="106" t="s">
        <v>336</v>
      </c>
      <c r="C21" s="74">
        <v>0.11</v>
      </c>
      <c r="D21" s="74"/>
      <c r="E21" s="74">
        <v>0.11</v>
      </c>
      <c r="F21" s="173" t="s">
        <v>285</v>
      </c>
      <c r="G21" s="172">
        <v>2018</v>
      </c>
      <c r="H21" s="12"/>
    </row>
    <row r="22" spans="1:8" ht="25.5" x14ac:dyDescent="0.25">
      <c r="A22" s="172">
        <v>5</v>
      </c>
      <c r="B22" s="106" t="s">
        <v>337</v>
      </c>
      <c r="C22" s="74">
        <v>6</v>
      </c>
      <c r="D22" s="74"/>
      <c r="E22" s="74">
        <v>6</v>
      </c>
      <c r="F22" s="173" t="s">
        <v>285</v>
      </c>
      <c r="G22" s="172">
        <v>2018</v>
      </c>
      <c r="H22" s="12"/>
    </row>
    <row r="23" spans="1:8" ht="25.5" x14ac:dyDescent="0.25">
      <c r="A23" s="172">
        <v>6</v>
      </c>
      <c r="B23" s="106" t="s">
        <v>648</v>
      </c>
      <c r="C23" s="74">
        <v>8</v>
      </c>
      <c r="D23" s="74"/>
      <c r="E23" s="74">
        <v>8</v>
      </c>
      <c r="F23" s="173" t="s">
        <v>285</v>
      </c>
      <c r="G23" s="172">
        <v>2019</v>
      </c>
      <c r="H23" s="12"/>
    </row>
    <row r="24" spans="1:8" ht="25.5" x14ac:dyDescent="0.25">
      <c r="A24" s="172">
        <v>7</v>
      </c>
      <c r="B24" s="106" t="s">
        <v>338</v>
      </c>
      <c r="C24" s="74">
        <v>5</v>
      </c>
      <c r="D24" s="74"/>
      <c r="E24" s="74">
        <v>5</v>
      </c>
      <c r="F24" s="173" t="s">
        <v>285</v>
      </c>
      <c r="G24" s="172">
        <v>2019</v>
      </c>
      <c r="H24" s="12"/>
    </row>
    <row r="25" spans="1:8" ht="25.5" x14ac:dyDescent="0.25">
      <c r="A25" s="172">
        <v>8</v>
      </c>
      <c r="B25" s="106" t="s">
        <v>871</v>
      </c>
      <c r="C25" s="74">
        <v>10</v>
      </c>
      <c r="D25" s="74"/>
      <c r="E25" s="74">
        <v>10</v>
      </c>
      <c r="F25" s="173" t="s">
        <v>285</v>
      </c>
      <c r="G25" s="172">
        <v>2020</v>
      </c>
      <c r="H25" s="12"/>
    </row>
    <row r="26" spans="1:8" ht="20.100000000000001" customHeight="1" x14ac:dyDescent="0.25">
      <c r="A26" s="172">
        <v>9</v>
      </c>
      <c r="B26" s="106" t="s">
        <v>646</v>
      </c>
      <c r="C26" s="74">
        <v>0.4</v>
      </c>
      <c r="D26" s="74"/>
      <c r="E26" s="74">
        <v>0.4</v>
      </c>
      <c r="F26" s="173" t="s">
        <v>285</v>
      </c>
      <c r="G26" s="172">
        <v>2018</v>
      </c>
      <c r="H26" s="12"/>
    </row>
    <row r="27" spans="1:8" ht="20.100000000000001" customHeight="1" x14ac:dyDescent="0.25">
      <c r="A27" s="172">
        <v>10</v>
      </c>
      <c r="B27" s="173" t="s">
        <v>344</v>
      </c>
      <c r="C27" s="74">
        <v>2.41</v>
      </c>
      <c r="D27" s="74"/>
      <c r="E27" s="74">
        <v>2.41</v>
      </c>
      <c r="F27" s="173" t="s">
        <v>287</v>
      </c>
      <c r="G27" s="172">
        <v>2018</v>
      </c>
      <c r="H27" s="12"/>
    </row>
    <row r="28" spans="1:8" ht="20.100000000000001" customHeight="1" x14ac:dyDescent="0.25">
      <c r="A28" s="172">
        <v>11</v>
      </c>
      <c r="B28" s="106" t="s">
        <v>872</v>
      </c>
      <c r="C28" s="74">
        <v>1.67</v>
      </c>
      <c r="D28" s="74">
        <v>0.62</v>
      </c>
      <c r="E28" s="74">
        <v>1.05</v>
      </c>
      <c r="F28" s="173" t="s">
        <v>291</v>
      </c>
      <c r="G28" s="172">
        <v>2017</v>
      </c>
      <c r="H28" s="12"/>
    </row>
    <row r="29" spans="1:8" ht="25.5" x14ac:dyDescent="0.25">
      <c r="A29" s="172">
        <v>12</v>
      </c>
      <c r="B29" s="106" t="s">
        <v>365</v>
      </c>
      <c r="C29" s="74">
        <v>0.59000000000000008</v>
      </c>
      <c r="D29" s="76">
        <v>0.39</v>
      </c>
      <c r="E29" s="74">
        <v>0.2</v>
      </c>
      <c r="F29" s="173" t="s">
        <v>292</v>
      </c>
      <c r="G29" s="172">
        <v>2017</v>
      </c>
      <c r="H29" s="12"/>
    </row>
    <row r="30" spans="1:8" ht="38.25" x14ac:dyDescent="0.25">
      <c r="A30" s="172">
        <v>13</v>
      </c>
      <c r="B30" s="106" t="s">
        <v>645</v>
      </c>
      <c r="C30" s="74">
        <v>10</v>
      </c>
      <c r="D30" s="74"/>
      <c r="E30" s="74">
        <v>10</v>
      </c>
      <c r="F30" s="173" t="s">
        <v>771</v>
      </c>
      <c r="G30" s="172">
        <v>2017</v>
      </c>
      <c r="H30" s="12"/>
    </row>
    <row r="31" spans="1:8" ht="20.100000000000001" customHeight="1" x14ac:dyDescent="0.25">
      <c r="A31" s="172">
        <v>14</v>
      </c>
      <c r="B31" s="106" t="s">
        <v>647</v>
      </c>
      <c r="C31" s="74">
        <v>0.46</v>
      </c>
      <c r="D31" s="74"/>
      <c r="E31" s="74">
        <v>0.46</v>
      </c>
      <c r="F31" s="173" t="s">
        <v>285</v>
      </c>
      <c r="G31" s="172">
        <v>2018</v>
      </c>
      <c r="H31" s="12"/>
    </row>
    <row r="32" spans="1:8" ht="20.100000000000001" customHeight="1" x14ac:dyDescent="0.25">
      <c r="A32" s="172">
        <v>15</v>
      </c>
      <c r="B32" s="106" t="s">
        <v>339</v>
      </c>
      <c r="C32" s="74">
        <v>0.45</v>
      </c>
      <c r="D32" s="74"/>
      <c r="E32" s="74">
        <v>0.45</v>
      </c>
      <c r="F32" s="173" t="s">
        <v>286</v>
      </c>
      <c r="G32" s="172">
        <v>2018</v>
      </c>
      <c r="H32" s="12"/>
    </row>
    <row r="33" spans="1:8" ht="20.100000000000001" customHeight="1" x14ac:dyDescent="0.25">
      <c r="A33" s="172">
        <v>16</v>
      </c>
      <c r="B33" s="173" t="s">
        <v>342</v>
      </c>
      <c r="C33" s="74">
        <v>2</v>
      </c>
      <c r="D33" s="74"/>
      <c r="E33" s="74">
        <v>2</v>
      </c>
      <c r="F33" s="173" t="s">
        <v>287</v>
      </c>
      <c r="G33" s="172">
        <v>2017</v>
      </c>
      <c r="H33" s="12"/>
    </row>
    <row r="34" spans="1:8" ht="20.100000000000001" customHeight="1" x14ac:dyDescent="0.25">
      <c r="A34" s="172">
        <v>17</v>
      </c>
      <c r="B34" s="173" t="s">
        <v>345</v>
      </c>
      <c r="C34" s="74">
        <v>1.3</v>
      </c>
      <c r="D34" s="74"/>
      <c r="E34" s="74">
        <v>1.3</v>
      </c>
      <c r="F34" s="173" t="s">
        <v>289</v>
      </c>
      <c r="G34" s="172">
        <v>2017</v>
      </c>
      <c r="H34" s="12"/>
    </row>
    <row r="35" spans="1:8" ht="20.100000000000001" customHeight="1" x14ac:dyDescent="0.25">
      <c r="A35" s="172">
        <v>18</v>
      </c>
      <c r="B35" s="106" t="s">
        <v>355</v>
      </c>
      <c r="C35" s="74">
        <v>2</v>
      </c>
      <c r="D35" s="74"/>
      <c r="E35" s="74">
        <v>2</v>
      </c>
      <c r="F35" s="173" t="s">
        <v>291</v>
      </c>
      <c r="G35" s="172">
        <v>2019</v>
      </c>
      <c r="H35" s="12"/>
    </row>
    <row r="36" spans="1:8" ht="20.100000000000001" customHeight="1" x14ac:dyDescent="0.25">
      <c r="A36" s="172">
        <v>19</v>
      </c>
      <c r="B36" s="106" t="s">
        <v>363</v>
      </c>
      <c r="C36" s="74">
        <v>2</v>
      </c>
      <c r="D36" s="74"/>
      <c r="E36" s="74">
        <v>2</v>
      </c>
      <c r="F36" s="173" t="s">
        <v>292</v>
      </c>
      <c r="G36" s="172">
        <v>2017</v>
      </c>
      <c r="H36" s="12"/>
    </row>
    <row r="37" spans="1:8" ht="25.5" x14ac:dyDescent="0.25">
      <c r="A37" s="172">
        <v>20</v>
      </c>
      <c r="B37" s="173" t="s">
        <v>340</v>
      </c>
      <c r="C37" s="74">
        <v>1.2</v>
      </c>
      <c r="D37" s="74"/>
      <c r="E37" s="74">
        <v>1.2</v>
      </c>
      <c r="F37" s="173" t="s">
        <v>286</v>
      </c>
      <c r="G37" s="172">
        <v>2019</v>
      </c>
      <c r="H37" s="12"/>
    </row>
    <row r="38" spans="1:8" ht="20.100000000000001" customHeight="1" x14ac:dyDescent="0.25">
      <c r="A38" s="172">
        <v>21</v>
      </c>
      <c r="B38" s="106" t="s">
        <v>341</v>
      </c>
      <c r="C38" s="74">
        <v>0.45</v>
      </c>
      <c r="D38" s="74"/>
      <c r="E38" s="74">
        <v>0.45</v>
      </c>
      <c r="F38" s="173" t="s">
        <v>286</v>
      </c>
      <c r="G38" s="172">
        <v>2017</v>
      </c>
      <c r="H38" s="12"/>
    </row>
    <row r="39" spans="1:8" ht="20.100000000000001" customHeight="1" x14ac:dyDescent="0.25">
      <c r="A39" s="172">
        <v>22</v>
      </c>
      <c r="B39" s="106" t="s">
        <v>649</v>
      </c>
      <c r="C39" s="74">
        <v>0.28999999999999998</v>
      </c>
      <c r="D39" s="74"/>
      <c r="E39" s="74">
        <v>0.28999999999999998</v>
      </c>
      <c r="F39" s="173" t="s">
        <v>286</v>
      </c>
      <c r="G39" s="172">
        <v>2017</v>
      </c>
      <c r="H39" s="12"/>
    </row>
    <row r="40" spans="1:8" ht="25.5" x14ac:dyDescent="0.25">
      <c r="A40" s="172">
        <v>23</v>
      </c>
      <c r="B40" s="173" t="s">
        <v>343</v>
      </c>
      <c r="C40" s="74">
        <v>0.73</v>
      </c>
      <c r="D40" s="74"/>
      <c r="E40" s="74">
        <v>0.73</v>
      </c>
      <c r="F40" s="173" t="s">
        <v>287</v>
      </c>
      <c r="G40" s="172">
        <v>2017</v>
      </c>
      <c r="H40" s="12"/>
    </row>
    <row r="41" spans="1:8" ht="20.100000000000001" customHeight="1" x14ac:dyDescent="0.25">
      <c r="A41" s="172">
        <v>24</v>
      </c>
      <c r="B41" s="107" t="s">
        <v>636</v>
      </c>
      <c r="C41" s="74">
        <v>0.09</v>
      </c>
      <c r="D41" s="74"/>
      <c r="E41" s="74">
        <v>0.09</v>
      </c>
      <c r="F41" s="173" t="s">
        <v>292</v>
      </c>
      <c r="G41" s="25">
        <v>2018</v>
      </c>
      <c r="H41" s="12"/>
    </row>
    <row r="42" spans="1:8" ht="20.100000000000001" customHeight="1" x14ac:dyDescent="0.25">
      <c r="A42" s="172">
        <v>25</v>
      </c>
      <c r="B42" s="106" t="s">
        <v>364</v>
      </c>
      <c r="C42" s="74">
        <v>0.14000000000000001</v>
      </c>
      <c r="D42" s="74"/>
      <c r="E42" s="74">
        <v>0.14000000000000001</v>
      </c>
      <c r="F42" s="173" t="s">
        <v>292</v>
      </c>
      <c r="G42" s="172">
        <v>2017</v>
      </c>
      <c r="H42" s="12"/>
    </row>
    <row r="43" spans="1:8" ht="20.100000000000001" customHeight="1" x14ac:dyDescent="0.25">
      <c r="A43" s="172">
        <v>26</v>
      </c>
      <c r="B43" s="106" t="s">
        <v>650</v>
      </c>
      <c r="C43" s="74">
        <v>0.32</v>
      </c>
      <c r="D43" s="74"/>
      <c r="E43" s="74">
        <v>0.32</v>
      </c>
      <c r="F43" s="173" t="s">
        <v>290</v>
      </c>
      <c r="G43" s="172">
        <v>2019</v>
      </c>
      <c r="H43" s="12"/>
    </row>
    <row r="44" spans="1:8" ht="38.25" x14ac:dyDescent="0.25">
      <c r="A44" s="172">
        <v>27</v>
      </c>
      <c r="B44" s="106" t="s">
        <v>873</v>
      </c>
      <c r="C44" s="74">
        <f t="shared" ref="C44:D44" si="1">SUM(C45:C64)</f>
        <v>31.439999999999998</v>
      </c>
      <c r="D44" s="74">
        <f t="shared" si="1"/>
        <v>0.05</v>
      </c>
      <c r="E44" s="74">
        <f>SUM(E45:E64)</f>
        <v>31.389999999999997</v>
      </c>
      <c r="F44" s="173" t="s">
        <v>746</v>
      </c>
      <c r="G44" s="172" t="s">
        <v>874</v>
      </c>
      <c r="H44" s="12"/>
    </row>
    <row r="45" spans="1:8" ht="20.100000000000001" hidden="1" customHeight="1" x14ac:dyDescent="0.25">
      <c r="A45" s="172">
        <v>27</v>
      </c>
      <c r="B45" s="106" t="s">
        <v>644</v>
      </c>
      <c r="C45" s="74">
        <v>0.2</v>
      </c>
      <c r="D45" s="74"/>
      <c r="E45" s="74">
        <v>0.2</v>
      </c>
      <c r="F45" s="173" t="s">
        <v>284</v>
      </c>
      <c r="G45" s="172">
        <v>2017</v>
      </c>
      <c r="H45" s="12"/>
    </row>
    <row r="46" spans="1:8" ht="20.100000000000001" hidden="1" customHeight="1" x14ac:dyDescent="0.25">
      <c r="A46" s="172">
        <v>28</v>
      </c>
      <c r="B46" s="106" t="s">
        <v>347</v>
      </c>
      <c r="C46" s="74">
        <v>0.1</v>
      </c>
      <c r="D46" s="74"/>
      <c r="E46" s="74">
        <v>0.1</v>
      </c>
      <c r="F46" s="173" t="s">
        <v>289</v>
      </c>
      <c r="G46" s="172">
        <v>2017</v>
      </c>
      <c r="H46" s="12"/>
    </row>
    <row r="47" spans="1:8" ht="20.100000000000001" hidden="1" customHeight="1" x14ac:dyDescent="0.25">
      <c r="A47" s="172">
        <v>29</v>
      </c>
      <c r="B47" s="106" t="s">
        <v>348</v>
      </c>
      <c r="C47" s="74">
        <v>0.1</v>
      </c>
      <c r="D47" s="74"/>
      <c r="E47" s="74">
        <v>0.1</v>
      </c>
      <c r="F47" s="173" t="s">
        <v>289</v>
      </c>
      <c r="G47" s="172">
        <v>2017</v>
      </c>
      <c r="H47" s="12"/>
    </row>
    <row r="48" spans="1:8" ht="20.100000000000001" hidden="1" customHeight="1" x14ac:dyDescent="0.25">
      <c r="A48" s="172">
        <v>30</v>
      </c>
      <c r="B48" s="106" t="s">
        <v>349</v>
      </c>
      <c r="C48" s="74">
        <v>0.08</v>
      </c>
      <c r="D48" s="74"/>
      <c r="E48" s="74">
        <v>0.08</v>
      </c>
      <c r="F48" s="173" t="s">
        <v>289</v>
      </c>
      <c r="G48" s="172">
        <v>2017</v>
      </c>
      <c r="H48" s="12"/>
    </row>
    <row r="49" spans="1:8" ht="20.100000000000001" hidden="1" customHeight="1" x14ac:dyDescent="0.25">
      <c r="A49" s="172">
        <v>31</v>
      </c>
      <c r="B49" s="106" t="s">
        <v>350</v>
      </c>
      <c r="C49" s="74">
        <v>7.0000000000000007E-2</v>
      </c>
      <c r="D49" s="74"/>
      <c r="E49" s="74">
        <v>7.0000000000000007E-2</v>
      </c>
      <c r="F49" s="173" t="s">
        <v>290</v>
      </c>
      <c r="G49" s="172">
        <v>2017</v>
      </c>
      <c r="H49" s="12"/>
    </row>
    <row r="50" spans="1:8" ht="20.100000000000001" hidden="1" customHeight="1" x14ac:dyDescent="0.25">
      <c r="A50" s="172">
        <v>32</v>
      </c>
      <c r="B50" s="106" t="s">
        <v>351</v>
      </c>
      <c r="C50" s="74">
        <v>7.0000000000000007E-2</v>
      </c>
      <c r="D50" s="74"/>
      <c r="E50" s="74">
        <v>7.0000000000000007E-2</v>
      </c>
      <c r="F50" s="173" t="s">
        <v>290</v>
      </c>
      <c r="G50" s="172">
        <v>2018</v>
      </c>
      <c r="H50" s="12"/>
    </row>
    <row r="51" spans="1:8" ht="20.100000000000001" hidden="1" customHeight="1" x14ac:dyDescent="0.25">
      <c r="A51" s="172">
        <v>33</v>
      </c>
      <c r="B51" s="106" t="s">
        <v>352</v>
      </c>
      <c r="C51" s="74">
        <v>7.0000000000000007E-2</v>
      </c>
      <c r="D51" s="74"/>
      <c r="E51" s="74">
        <v>7.0000000000000007E-2</v>
      </c>
      <c r="F51" s="173" t="s">
        <v>290</v>
      </c>
      <c r="G51" s="172">
        <v>2018</v>
      </c>
      <c r="H51" s="12"/>
    </row>
    <row r="52" spans="1:8" ht="20.100000000000001" hidden="1" customHeight="1" x14ac:dyDescent="0.25">
      <c r="A52" s="172">
        <v>34</v>
      </c>
      <c r="B52" s="106" t="s">
        <v>353</v>
      </c>
      <c r="C52" s="74">
        <v>7.0000000000000007E-2</v>
      </c>
      <c r="D52" s="74"/>
      <c r="E52" s="74">
        <v>7.0000000000000007E-2</v>
      </c>
      <c r="F52" s="173" t="s">
        <v>290</v>
      </c>
      <c r="G52" s="172">
        <v>2019</v>
      </c>
      <c r="H52" s="12"/>
    </row>
    <row r="53" spans="1:8" ht="20.100000000000001" hidden="1" customHeight="1" x14ac:dyDescent="0.25">
      <c r="A53" s="172">
        <v>35</v>
      </c>
      <c r="B53" s="106" t="s">
        <v>354</v>
      </c>
      <c r="C53" s="74">
        <v>7.0000000000000007E-2</v>
      </c>
      <c r="D53" s="74"/>
      <c r="E53" s="74">
        <v>7.0000000000000007E-2</v>
      </c>
      <c r="F53" s="173" t="s">
        <v>290</v>
      </c>
      <c r="G53" s="172">
        <v>2019</v>
      </c>
      <c r="H53" s="12"/>
    </row>
    <row r="54" spans="1:8" ht="20.100000000000001" hidden="1" customHeight="1" x14ac:dyDescent="0.25">
      <c r="A54" s="172">
        <v>36</v>
      </c>
      <c r="B54" s="173" t="s">
        <v>356</v>
      </c>
      <c r="C54" s="74">
        <v>0.2</v>
      </c>
      <c r="D54" s="74"/>
      <c r="E54" s="74">
        <v>0.2</v>
      </c>
      <c r="F54" s="173" t="s">
        <v>291</v>
      </c>
      <c r="G54" s="172">
        <v>2017</v>
      </c>
      <c r="H54" s="12"/>
    </row>
    <row r="55" spans="1:8" ht="20.100000000000001" hidden="1" customHeight="1" x14ac:dyDescent="0.25">
      <c r="A55" s="172">
        <v>37</v>
      </c>
      <c r="B55" s="173" t="s">
        <v>357</v>
      </c>
      <c r="C55" s="74">
        <v>0.2</v>
      </c>
      <c r="D55" s="74"/>
      <c r="E55" s="74">
        <v>0.2</v>
      </c>
      <c r="F55" s="173" t="s">
        <v>291</v>
      </c>
      <c r="G55" s="172">
        <v>2017</v>
      </c>
      <c r="H55" s="12"/>
    </row>
    <row r="56" spans="1:8" ht="20.100000000000001" hidden="1" customHeight="1" x14ac:dyDescent="0.25">
      <c r="A56" s="172">
        <v>38</v>
      </c>
      <c r="B56" s="173" t="s">
        <v>358</v>
      </c>
      <c r="C56" s="74">
        <v>0.3</v>
      </c>
      <c r="D56" s="74"/>
      <c r="E56" s="74">
        <v>0.3</v>
      </c>
      <c r="F56" s="173" t="s">
        <v>291</v>
      </c>
      <c r="G56" s="172">
        <v>2019</v>
      </c>
      <c r="H56" s="12"/>
    </row>
    <row r="57" spans="1:8" ht="20.100000000000001" hidden="1" customHeight="1" x14ac:dyDescent="0.25">
      <c r="A57" s="172">
        <v>39</v>
      </c>
      <c r="B57" s="173" t="s">
        <v>359</v>
      </c>
      <c r="C57" s="74">
        <v>0.2</v>
      </c>
      <c r="D57" s="74"/>
      <c r="E57" s="74">
        <v>0.2</v>
      </c>
      <c r="F57" s="173" t="s">
        <v>291</v>
      </c>
      <c r="G57" s="172">
        <v>2017</v>
      </c>
      <c r="H57" s="12"/>
    </row>
    <row r="58" spans="1:8" ht="20.100000000000001" hidden="1" customHeight="1" x14ac:dyDescent="0.25">
      <c r="A58" s="172">
        <v>40</v>
      </c>
      <c r="B58" s="173" t="s">
        <v>360</v>
      </c>
      <c r="C58" s="74">
        <v>0.1</v>
      </c>
      <c r="D58" s="74"/>
      <c r="E58" s="74">
        <v>0.1</v>
      </c>
      <c r="F58" s="173" t="s">
        <v>291</v>
      </c>
      <c r="G58" s="172">
        <v>2017</v>
      </c>
      <c r="H58" s="12"/>
    </row>
    <row r="59" spans="1:8" ht="20.100000000000001" hidden="1" customHeight="1" x14ac:dyDescent="0.25">
      <c r="A59" s="172">
        <v>41</v>
      </c>
      <c r="B59" s="106" t="s">
        <v>361</v>
      </c>
      <c r="C59" s="74">
        <v>0.1</v>
      </c>
      <c r="D59" s="74"/>
      <c r="E59" s="74">
        <v>0.1</v>
      </c>
      <c r="F59" s="173" t="s">
        <v>291</v>
      </c>
      <c r="G59" s="172">
        <v>2019</v>
      </c>
      <c r="H59" s="12"/>
    </row>
    <row r="60" spans="1:8" ht="20.100000000000001" hidden="1" customHeight="1" x14ac:dyDescent="0.25">
      <c r="A60" s="172">
        <v>42</v>
      </c>
      <c r="B60" s="106" t="s">
        <v>362</v>
      </c>
      <c r="C60" s="74">
        <v>0.1</v>
      </c>
      <c r="D60" s="74"/>
      <c r="E60" s="74">
        <v>0.1</v>
      </c>
      <c r="F60" s="173" t="s">
        <v>291</v>
      </c>
      <c r="G60" s="172">
        <v>2018</v>
      </c>
      <c r="H60" s="12"/>
    </row>
    <row r="61" spans="1:8" ht="20.100000000000001" hidden="1" customHeight="1" x14ac:dyDescent="0.25">
      <c r="A61" s="172">
        <v>43</v>
      </c>
      <c r="B61" s="106" t="s">
        <v>366</v>
      </c>
      <c r="C61" s="74">
        <v>0.1</v>
      </c>
      <c r="D61" s="76">
        <v>0.05</v>
      </c>
      <c r="E61" s="74">
        <v>0.05</v>
      </c>
      <c r="F61" s="173" t="s">
        <v>292</v>
      </c>
      <c r="G61" s="172">
        <v>2017</v>
      </c>
      <c r="H61" s="12"/>
    </row>
    <row r="62" spans="1:8" ht="20.100000000000001" hidden="1" customHeight="1" x14ac:dyDescent="0.25">
      <c r="A62" s="172">
        <v>44</v>
      </c>
      <c r="B62" s="106" t="s">
        <v>367</v>
      </c>
      <c r="C62" s="74">
        <v>0.03</v>
      </c>
      <c r="D62" s="76"/>
      <c r="E62" s="74">
        <v>0.03</v>
      </c>
      <c r="F62" s="173" t="s">
        <v>292</v>
      </c>
      <c r="G62" s="172">
        <v>2018</v>
      </c>
      <c r="H62" s="12"/>
    </row>
    <row r="63" spans="1:8" ht="20.100000000000001" hidden="1" customHeight="1" x14ac:dyDescent="0.25">
      <c r="A63" s="172">
        <v>45</v>
      </c>
      <c r="B63" s="107" t="s">
        <v>368</v>
      </c>
      <c r="C63" s="74">
        <v>0.02</v>
      </c>
      <c r="D63" s="74"/>
      <c r="E63" s="74">
        <v>0.02</v>
      </c>
      <c r="F63" s="173" t="s">
        <v>292</v>
      </c>
      <c r="G63" s="172">
        <v>2019</v>
      </c>
      <c r="H63" s="12"/>
    </row>
    <row r="64" spans="1:8" ht="30" hidden="1" customHeight="1" x14ac:dyDescent="0.25">
      <c r="A64" s="172">
        <v>46</v>
      </c>
      <c r="B64" s="106" t="s">
        <v>750</v>
      </c>
      <c r="C64" s="74">
        <v>29.259999999999998</v>
      </c>
      <c r="D64" s="74"/>
      <c r="E64" s="74">
        <v>29.259999999999998</v>
      </c>
      <c r="F64" s="173" t="s">
        <v>746</v>
      </c>
      <c r="G64" s="172">
        <v>2020</v>
      </c>
      <c r="H64" s="12"/>
    </row>
    <row r="65" spans="1:8" s="49" customFormat="1" ht="20.100000000000001" customHeight="1" x14ac:dyDescent="0.25">
      <c r="A65" s="175" t="s">
        <v>148</v>
      </c>
      <c r="B65" s="39" t="s">
        <v>84</v>
      </c>
      <c r="C65" s="79">
        <v>2350</v>
      </c>
      <c r="D65" s="79">
        <v>390.64</v>
      </c>
      <c r="E65" s="79">
        <v>1959.36</v>
      </c>
      <c r="F65" s="10"/>
      <c r="G65" s="175"/>
      <c r="H65" s="10"/>
    </row>
    <row r="66" spans="1:8" s="49" customFormat="1" ht="38.25" hidden="1" x14ac:dyDescent="0.25">
      <c r="A66" s="175" t="s">
        <v>696</v>
      </c>
      <c r="B66" s="39" t="s">
        <v>751</v>
      </c>
      <c r="C66" s="79"/>
      <c r="D66" s="79"/>
      <c r="E66" s="79"/>
      <c r="F66" s="10"/>
      <c r="G66" s="175"/>
      <c r="H66" s="10"/>
    </row>
    <row r="67" spans="1:8" ht="20.100000000000001" customHeight="1" x14ac:dyDescent="0.25">
      <c r="A67" s="172">
        <v>1</v>
      </c>
      <c r="B67" s="174" t="s">
        <v>369</v>
      </c>
      <c r="C67" s="74">
        <v>135.67000000000002</v>
      </c>
      <c r="D67" s="74">
        <v>120.15</v>
      </c>
      <c r="E67" s="74">
        <v>15.52</v>
      </c>
      <c r="F67" s="173" t="s">
        <v>285</v>
      </c>
      <c r="G67" s="172">
        <v>2016</v>
      </c>
      <c r="H67" s="12"/>
    </row>
    <row r="68" spans="1:8" ht="20.100000000000001" customHeight="1" x14ac:dyDescent="0.25">
      <c r="A68" s="172">
        <v>2</v>
      </c>
      <c r="B68" s="106" t="s">
        <v>370</v>
      </c>
      <c r="C68" s="74">
        <v>262</v>
      </c>
      <c r="D68" s="74">
        <v>39.61</v>
      </c>
      <c r="E68" s="74">
        <v>222.39</v>
      </c>
      <c r="F68" s="173" t="s">
        <v>286</v>
      </c>
      <c r="G68" s="172" t="s">
        <v>874</v>
      </c>
      <c r="H68" s="12"/>
    </row>
    <row r="69" spans="1:8" ht="20.100000000000001" customHeight="1" x14ac:dyDescent="0.25">
      <c r="A69" s="172">
        <v>3</v>
      </c>
      <c r="B69" s="173" t="s">
        <v>371</v>
      </c>
      <c r="C69" s="74">
        <v>134.30000000000001</v>
      </c>
      <c r="D69" s="74"/>
      <c r="E69" s="74">
        <v>134.30000000000001</v>
      </c>
      <c r="F69" s="173" t="s">
        <v>286</v>
      </c>
      <c r="G69" s="172" t="s">
        <v>874</v>
      </c>
      <c r="H69" s="12"/>
    </row>
    <row r="70" spans="1:8" ht="20.100000000000001" customHeight="1" x14ac:dyDescent="0.25">
      <c r="A70" s="172">
        <v>4</v>
      </c>
      <c r="B70" s="173" t="s">
        <v>372</v>
      </c>
      <c r="C70" s="74">
        <v>67</v>
      </c>
      <c r="D70" s="74"/>
      <c r="E70" s="74">
        <v>67</v>
      </c>
      <c r="F70" s="173" t="s">
        <v>286</v>
      </c>
      <c r="G70" s="172" t="s">
        <v>874</v>
      </c>
      <c r="H70" s="12"/>
    </row>
    <row r="71" spans="1:8" ht="20.100000000000001" customHeight="1" x14ac:dyDescent="0.25">
      <c r="A71" s="172">
        <v>5</v>
      </c>
      <c r="B71" s="174" t="s">
        <v>373</v>
      </c>
      <c r="C71" s="74">
        <v>155</v>
      </c>
      <c r="D71" s="74">
        <v>152.16</v>
      </c>
      <c r="E71" s="74">
        <v>2.84</v>
      </c>
      <c r="F71" s="173" t="s">
        <v>287</v>
      </c>
      <c r="G71" s="172">
        <v>2016</v>
      </c>
      <c r="H71" s="12"/>
    </row>
    <row r="72" spans="1:8" ht="20.100000000000001" customHeight="1" x14ac:dyDescent="0.25">
      <c r="A72" s="172">
        <v>6</v>
      </c>
      <c r="B72" s="174" t="s">
        <v>374</v>
      </c>
      <c r="C72" s="74">
        <v>600</v>
      </c>
      <c r="D72" s="74"/>
      <c r="E72" s="74">
        <v>600</v>
      </c>
      <c r="F72" s="173" t="s">
        <v>287</v>
      </c>
      <c r="G72" s="172" t="s">
        <v>875</v>
      </c>
      <c r="H72" s="12"/>
    </row>
    <row r="73" spans="1:8" ht="28.5" customHeight="1" x14ac:dyDescent="0.25">
      <c r="A73" s="172" t="s">
        <v>304</v>
      </c>
      <c r="B73" s="173" t="s">
        <v>915</v>
      </c>
      <c r="C73" s="74">
        <v>200</v>
      </c>
      <c r="D73" s="74"/>
      <c r="E73" s="74"/>
      <c r="F73" s="173" t="s">
        <v>287</v>
      </c>
      <c r="G73" s="25"/>
      <c r="H73" s="12"/>
    </row>
    <row r="74" spans="1:8" ht="25.5" x14ac:dyDescent="0.25">
      <c r="A74" s="172">
        <v>7</v>
      </c>
      <c r="B74" s="106" t="s">
        <v>651</v>
      </c>
      <c r="C74" s="74">
        <v>596.03000000000009</v>
      </c>
      <c r="D74" s="74">
        <v>78.72</v>
      </c>
      <c r="E74" s="74">
        <v>517.31000000000006</v>
      </c>
      <c r="F74" s="173" t="s">
        <v>706</v>
      </c>
      <c r="G74" s="172" t="s">
        <v>874</v>
      </c>
      <c r="H74" s="12"/>
    </row>
    <row r="75" spans="1:8" ht="20.100000000000001" customHeight="1" x14ac:dyDescent="0.25">
      <c r="A75" s="172">
        <v>8</v>
      </c>
      <c r="B75" s="107" t="s">
        <v>376</v>
      </c>
      <c r="C75" s="74">
        <v>400</v>
      </c>
      <c r="D75" s="74"/>
      <c r="E75" s="74">
        <v>400</v>
      </c>
      <c r="F75" s="173" t="s">
        <v>291</v>
      </c>
      <c r="G75" s="172" t="s">
        <v>875</v>
      </c>
      <c r="H75" s="12"/>
    </row>
    <row r="76" spans="1:8" s="136" customFormat="1" ht="20.100000000000001" hidden="1" customHeight="1" x14ac:dyDescent="0.25">
      <c r="A76" s="117" t="s">
        <v>697</v>
      </c>
      <c r="B76" s="118" t="s">
        <v>690</v>
      </c>
      <c r="C76" s="85"/>
      <c r="D76" s="85"/>
      <c r="E76" s="85"/>
      <c r="F76" s="119"/>
      <c r="G76" s="117"/>
      <c r="H76" s="119"/>
    </row>
    <row r="77" spans="1:8" ht="20.100000000000001" hidden="1" customHeight="1" x14ac:dyDescent="0.25">
      <c r="A77" s="172">
        <v>1</v>
      </c>
      <c r="B77" s="173" t="s">
        <v>224</v>
      </c>
      <c r="C77" s="74">
        <v>409</v>
      </c>
      <c r="D77" s="74">
        <v>390.64</v>
      </c>
      <c r="E77" s="74">
        <v>18.36</v>
      </c>
      <c r="F77" s="173" t="s">
        <v>746</v>
      </c>
      <c r="G77" s="172"/>
      <c r="H77" s="173"/>
    </row>
    <row r="78" spans="1:8" ht="20.100000000000001" hidden="1" customHeight="1" x14ac:dyDescent="0.25">
      <c r="A78" s="172">
        <v>2</v>
      </c>
      <c r="B78" s="173" t="s">
        <v>225</v>
      </c>
      <c r="C78" s="74">
        <v>153</v>
      </c>
      <c r="D78" s="74">
        <v>0</v>
      </c>
      <c r="E78" s="74">
        <v>153</v>
      </c>
      <c r="F78" s="173" t="s">
        <v>746</v>
      </c>
      <c r="G78" s="172"/>
      <c r="H78" s="173"/>
    </row>
    <row r="79" spans="1:8" ht="20.100000000000001" hidden="1" customHeight="1" x14ac:dyDescent="0.25">
      <c r="A79" s="172">
        <v>3</v>
      </c>
      <c r="B79" s="173" t="s">
        <v>226</v>
      </c>
      <c r="C79" s="74">
        <v>611.91</v>
      </c>
      <c r="D79" s="74">
        <v>0</v>
      </c>
      <c r="E79" s="74">
        <v>611.91</v>
      </c>
      <c r="F79" s="173" t="s">
        <v>746</v>
      </c>
      <c r="G79" s="172"/>
      <c r="H79" s="173"/>
    </row>
    <row r="80" spans="1:8" ht="20.100000000000001" hidden="1" customHeight="1" x14ac:dyDescent="0.25">
      <c r="A80" s="172">
        <v>4</v>
      </c>
      <c r="B80" s="173" t="s">
        <v>227</v>
      </c>
      <c r="C80" s="74">
        <v>583.41000000000008</v>
      </c>
      <c r="D80" s="74">
        <v>0</v>
      </c>
      <c r="E80" s="74">
        <v>583.41000000000008</v>
      </c>
      <c r="F80" s="173" t="s">
        <v>746</v>
      </c>
      <c r="G80" s="172"/>
      <c r="H80" s="173"/>
    </row>
    <row r="81" spans="1:8" ht="20.100000000000001" hidden="1" customHeight="1" x14ac:dyDescent="0.25">
      <c r="A81" s="172">
        <v>5</v>
      </c>
      <c r="B81" s="173" t="s">
        <v>228</v>
      </c>
      <c r="C81" s="74">
        <v>592.68000000000006</v>
      </c>
      <c r="D81" s="74">
        <v>0</v>
      </c>
      <c r="E81" s="74">
        <v>592.68000000000006</v>
      </c>
      <c r="F81" s="173" t="s">
        <v>746</v>
      </c>
      <c r="G81" s="172"/>
      <c r="H81" s="173"/>
    </row>
    <row r="82" spans="1:8" s="49" customFormat="1" ht="20.100000000000001" customHeight="1" x14ac:dyDescent="0.25">
      <c r="A82" s="175" t="s">
        <v>149</v>
      </c>
      <c r="B82" s="39" t="s">
        <v>869</v>
      </c>
      <c r="C82" s="79">
        <f>D82+E82</f>
        <v>1453.67</v>
      </c>
      <c r="D82" s="79">
        <f>D83+D114+D150+D240+D254</f>
        <v>31.71</v>
      </c>
      <c r="E82" s="79">
        <f>E83+E114+E150+E240+E254</f>
        <v>1421.96</v>
      </c>
      <c r="F82" s="10"/>
      <c r="G82" s="175"/>
      <c r="H82" s="10"/>
    </row>
    <row r="83" spans="1:8" s="136" customFormat="1" ht="20.100000000000001" customHeight="1" x14ac:dyDescent="0.25">
      <c r="A83" s="117" t="s">
        <v>432</v>
      </c>
      <c r="B83" s="118" t="s">
        <v>96</v>
      </c>
      <c r="C83" s="142">
        <v>96.300000000000111</v>
      </c>
      <c r="D83" s="142">
        <v>1.7</v>
      </c>
      <c r="E83" s="142">
        <v>94.600000000000108</v>
      </c>
      <c r="F83" s="119"/>
      <c r="G83" s="117"/>
      <c r="H83" s="119"/>
    </row>
    <row r="84" spans="1:8" ht="20.100000000000001" customHeight="1" x14ac:dyDescent="0.25">
      <c r="A84" s="172">
        <v>1</v>
      </c>
      <c r="B84" s="106" t="s">
        <v>383</v>
      </c>
      <c r="C84" s="74">
        <v>7.0000000000000007E-2</v>
      </c>
      <c r="D84" s="74"/>
      <c r="E84" s="74">
        <v>7.0000000000000007E-2</v>
      </c>
      <c r="F84" s="173" t="s">
        <v>284</v>
      </c>
      <c r="G84" s="172">
        <v>2019</v>
      </c>
      <c r="H84" s="106"/>
    </row>
    <row r="85" spans="1:8" ht="20.100000000000001" customHeight="1" x14ac:dyDescent="0.25">
      <c r="A85" s="172">
        <v>2</v>
      </c>
      <c r="B85" s="174" t="s">
        <v>384</v>
      </c>
      <c r="C85" s="74">
        <v>1.1299999999999999</v>
      </c>
      <c r="D85" s="74"/>
      <c r="E85" s="74">
        <v>1.1299999999999999</v>
      </c>
      <c r="F85" s="173" t="s">
        <v>285</v>
      </c>
      <c r="G85" s="172">
        <v>2017</v>
      </c>
      <c r="H85" s="106"/>
    </row>
    <row r="86" spans="1:8" ht="20.100000000000001" customHeight="1" x14ac:dyDescent="0.25">
      <c r="A86" s="172">
        <v>3</v>
      </c>
      <c r="B86" s="174" t="s">
        <v>652</v>
      </c>
      <c r="C86" s="74">
        <v>3.7</v>
      </c>
      <c r="D86" s="74"/>
      <c r="E86" s="74">
        <v>3.7</v>
      </c>
      <c r="F86" s="173" t="s">
        <v>285</v>
      </c>
      <c r="G86" s="172">
        <v>2018</v>
      </c>
      <c r="H86" s="106"/>
    </row>
    <row r="87" spans="1:8" ht="30" customHeight="1" x14ac:dyDescent="0.25">
      <c r="A87" s="172">
        <v>4</v>
      </c>
      <c r="B87" s="106" t="s">
        <v>385</v>
      </c>
      <c r="C87" s="74">
        <v>1.29</v>
      </c>
      <c r="D87" s="74"/>
      <c r="E87" s="74">
        <v>1.29</v>
      </c>
      <c r="F87" s="173" t="s">
        <v>285</v>
      </c>
      <c r="G87" s="172">
        <v>2018</v>
      </c>
      <c r="H87" s="106"/>
    </row>
    <row r="88" spans="1:8" ht="30" customHeight="1" x14ac:dyDescent="0.25">
      <c r="A88" s="172">
        <v>5</v>
      </c>
      <c r="B88" s="106" t="s">
        <v>388</v>
      </c>
      <c r="C88" s="74">
        <v>1</v>
      </c>
      <c r="D88" s="74"/>
      <c r="E88" s="74">
        <v>1</v>
      </c>
      <c r="F88" s="173" t="s">
        <v>285</v>
      </c>
      <c r="G88" s="172">
        <v>2019</v>
      </c>
      <c r="H88" s="106"/>
    </row>
    <row r="89" spans="1:8" ht="30" customHeight="1" x14ac:dyDescent="0.25">
      <c r="A89" s="172">
        <v>6</v>
      </c>
      <c r="B89" s="174" t="s">
        <v>386</v>
      </c>
      <c r="C89" s="74">
        <v>1.3</v>
      </c>
      <c r="D89" s="74"/>
      <c r="E89" s="74">
        <v>1.3</v>
      </c>
      <c r="F89" s="173" t="s">
        <v>285</v>
      </c>
      <c r="G89" s="172">
        <v>2020</v>
      </c>
      <c r="H89" s="106"/>
    </row>
    <row r="90" spans="1:8" ht="30" customHeight="1" x14ac:dyDescent="0.25">
      <c r="A90" s="172">
        <v>7</v>
      </c>
      <c r="B90" s="174" t="s">
        <v>387</v>
      </c>
      <c r="C90" s="74">
        <v>0.65999999999999992</v>
      </c>
      <c r="D90" s="74"/>
      <c r="E90" s="74">
        <v>0.65999999999999992</v>
      </c>
      <c r="F90" s="173" t="s">
        <v>285</v>
      </c>
      <c r="G90" s="172">
        <v>2020</v>
      </c>
      <c r="H90" s="106"/>
    </row>
    <row r="91" spans="1:8" ht="30" customHeight="1" x14ac:dyDescent="0.25">
      <c r="A91" s="172">
        <v>8</v>
      </c>
      <c r="B91" s="173" t="s">
        <v>389</v>
      </c>
      <c r="C91" s="74">
        <v>3.5</v>
      </c>
      <c r="D91" s="74"/>
      <c r="E91" s="74">
        <v>3.5</v>
      </c>
      <c r="F91" s="173" t="s">
        <v>286</v>
      </c>
      <c r="G91" s="25">
        <v>2017</v>
      </c>
      <c r="H91" s="12"/>
    </row>
    <row r="92" spans="1:8" ht="30" customHeight="1" x14ac:dyDescent="0.25">
      <c r="A92" s="172">
        <v>9</v>
      </c>
      <c r="B92" s="173" t="s">
        <v>653</v>
      </c>
      <c r="C92" s="74">
        <v>25.689999999999998</v>
      </c>
      <c r="D92" s="74"/>
      <c r="E92" s="74">
        <v>25.689999999999998</v>
      </c>
      <c r="F92" s="173" t="s">
        <v>286</v>
      </c>
      <c r="G92" s="25">
        <v>2017</v>
      </c>
      <c r="H92" s="12"/>
    </row>
    <row r="93" spans="1:8" ht="20.100000000000001" customHeight="1" x14ac:dyDescent="0.25">
      <c r="A93" s="172">
        <v>10</v>
      </c>
      <c r="B93" s="174" t="s">
        <v>390</v>
      </c>
      <c r="C93" s="74">
        <v>1</v>
      </c>
      <c r="D93" s="74"/>
      <c r="E93" s="74">
        <v>1</v>
      </c>
      <c r="F93" s="173" t="s">
        <v>287</v>
      </c>
      <c r="G93" s="172">
        <v>2018</v>
      </c>
      <c r="H93" s="12"/>
    </row>
    <row r="94" spans="1:8" ht="20.100000000000001" customHeight="1" x14ac:dyDescent="0.25">
      <c r="A94" s="172">
        <v>11</v>
      </c>
      <c r="B94" s="174" t="s">
        <v>391</v>
      </c>
      <c r="C94" s="74">
        <v>7.0000000000000007E-2</v>
      </c>
      <c r="D94" s="74"/>
      <c r="E94" s="74">
        <v>7.0000000000000007E-2</v>
      </c>
      <c r="F94" s="173" t="s">
        <v>287</v>
      </c>
      <c r="G94" s="172">
        <v>2019</v>
      </c>
      <c r="H94" s="12"/>
    </row>
    <row r="95" spans="1:8" ht="30" customHeight="1" x14ac:dyDescent="0.25">
      <c r="A95" s="172">
        <v>12</v>
      </c>
      <c r="B95" s="106" t="s">
        <v>654</v>
      </c>
      <c r="C95" s="74">
        <v>1.2</v>
      </c>
      <c r="D95" s="74"/>
      <c r="E95" s="74">
        <v>1.2</v>
      </c>
      <c r="F95" s="173" t="s">
        <v>288</v>
      </c>
      <c r="G95" s="25">
        <v>2018</v>
      </c>
      <c r="H95" s="12"/>
    </row>
    <row r="96" spans="1:8" ht="20.100000000000001" customHeight="1" x14ac:dyDescent="0.25">
      <c r="A96" s="172">
        <v>13</v>
      </c>
      <c r="B96" s="106" t="s">
        <v>392</v>
      </c>
      <c r="C96" s="74">
        <v>0.3</v>
      </c>
      <c r="D96" s="74"/>
      <c r="E96" s="74">
        <v>0.3</v>
      </c>
      <c r="F96" s="173" t="s">
        <v>288</v>
      </c>
      <c r="G96" s="25">
        <v>2017</v>
      </c>
      <c r="H96" s="12"/>
    </row>
    <row r="97" spans="1:8" ht="20.100000000000001" customHeight="1" x14ac:dyDescent="0.25">
      <c r="A97" s="172">
        <v>14</v>
      </c>
      <c r="B97" s="106" t="s">
        <v>393</v>
      </c>
      <c r="C97" s="74">
        <v>0.94000000000000006</v>
      </c>
      <c r="D97" s="74"/>
      <c r="E97" s="74">
        <v>0.94000000000000006</v>
      </c>
      <c r="F97" s="173" t="s">
        <v>288</v>
      </c>
      <c r="G97" s="25">
        <v>2019</v>
      </c>
      <c r="H97" s="12"/>
    </row>
    <row r="98" spans="1:8" ht="20.100000000000001" customHeight="1" x14ac:dyDescent="0.25">
      <c r="A98" s="172">
        <v>15</v>
      </c>
      <c r="B98" s="173" t="s">
        <v>394</v>
      </c>
      <c r="C98" s="74">
        <v>0.87</v>
      </c>
      <c r="D98" s="74"/>
      <c r="E98" s="74">
        <v>0.87</v>
      </c>
      <c r="F98" s="173" t="s">
        <v>289</v>
      </c>
      <c r="G98" s="172">
        <v>2018</v>
      </c>
      <c r="H98" s="12"/>
    </row>
    <row r="99" spans="1:8" ht="20.100000000000001" customHeight="1" x14ac:dyDescent="0.25">
      <c r="A99" s="172">
        <v>16</v>
      </c>
      <c r="B99" s="173" t="s">
        <v>395</v>
      </c>
      <c r="C99" s="74">
        <v>0.03</v>
      </c>
      <c r="D99" s="74"/>
      <c r="E99" s="74">
        <v>0.03</v>
      </c>
      <c r="F99" s="173" t="s">
        <v>289</v>
      </c>
      <c r="G99" s="172">
        <v>2019</v>
      </c>
      <c r="H99" s="12"/>
    </row>
    <row r="100" spans="1:8" ht="20.100000000000001" customHeight="1" x14ac:dyDescent="0.25">
      <c r="A100" s="172">
        <v>17</v>
      </c>
      <c r="B100" s="173" t="s">
        <v>396</v>
      </c>
      <c r="C100" s="74">
        <v>2</v>
      </c>
      <c r="D100" s="74"/>
      <c r="E100" s="74">
        <v>2</v>
      </c>
      <c r="F100" s="173" t="s">
        <v>290</v>
      </c>
      <c r="G100" s="172">
        <v>2018</v>
      </c>
      <c r="H100" s="12"/>
    </row>
    <row r="101" spans="1:8" ht="20.100000000000001" customHeight="1" x14ac:dyDescent="0.25">
      <c r="A101" s="172">
        <v>18</v>
      </c>
      <c r="B101" s="173" t="s">
        <v>397</v>
      </c>
      <c r="C101" s="74">
        <v>2.0499999999999998</v>
      </c>
      <c r="D101" s="74"/>
      <c r="E101" s="74">
        <v>2.0499999999999998</v>
      </c>
      <c r="F101" s="173" t="s">
        <v>290</v>
      </c>
      <c r="G101" s="172">
        <v>2019</v>
      </c>
      <c r="H101" s="12"/>
    </row>
    <row r="102" spans="1:8" ht="20.100000000000001" customHeight="1" x14ac:dyDescent="0.25">
      <c r="A102" s="172">
        <v>19</v>
      </c>
      <c r="B102" s="106" t="s">
        <v>394</v>
      </c>
      <c r="C102" s="74">
        <v>1.81</v>
      </c>
      <c r="D102" s="74"/>
      <c r="E102" s="74">
        <v>1.81</v>
      </c>
      <c r="F102" s="173" t="s">
        <v>291</v>
      </c>
      <c r="G102" s="172">
        <v>2018</v>
      </c>
      <c r="H102" s="106"/>
    </row>
    <row r="103" spans="1:8" ht="20.100000000000001" customHeight="1" x14ac:dyDescent="0.25">
      <c r="A103" s="172">
        <v>20</v>
      </c>
      <c r="B103" s="106" t="s">
        <v>398</v>
      </c>
      <c r="C103" s="74">
        <v>0.7</v>
      </c>
      <c r="D103" s="74"/>
      <c r="E103" s="74">
        <v>0.7</v>
      </c>
      <c r="F103" s="173" t="s">
        <v>291</v>
      </c>
      <c r="G103" s="172">
        <v>2019</v>
      </c>
      <c r="H103" s="12"/>
    </row>
    <row r="104" spans="1:8" ht="20.100000000000001" customHeight="1" x14ac:dyDescent="0.25">
      <c r="A104" s="172">
        <v>21</v>
      </c>
      <c r="B104" s="106" t="s">
        <v>399</v>
      </c>
      <c r="C104" s="74">
        <v>2.16</v>
      </c>
      <c r="D104" s="74"/>
      <c r="E104" s="74">
        <v>2.16</v>
      </c>
      <c r="F104" s="173" t="s">
        <v>291</v>
      </c>
      <c r="G104" s="172">
        <v>2019</v>
      </c>
      <c r="H104" s="12"/>
    </row>
    <row r="105" spans="1:8" ht="20.100000000000001" customHeight="1" x14ac:dyDescent="0.25">
      <c r="A105" s="172">
        <v>22</v>
      </c>
      <c r="B105" s="106" t="s">
        <v>400</v>
      </c>
      <c r="C105" s="74">
        <v>1.41</v>
      </c>
      <c r="D105" s="74"/>
      <c r="E105" s="74">
        <v>1.41</v>
      </c>
      <c r="F105" s="173" t="s">
        <v>291</v>
      </c>
      <c r="G105" s="172">
        <v>2018</v>
      </c>
      <c r="H105" s="12"/>
    </row>
    <row r="106" spans="1:8" ht="20.100000000000001" customHeight="1" x14ac:dyDescent="0.25">
      <c r="A106" s="172">
        <v>23</v>
      </c>
      <c r="B106" s="106" t="s">
        <v>401</v>
      </c>
      <c r="C106" s="74">
        <v>1.04</v>
      </c>
      <c r="D106" s="74"/>
      <c r="E106" s="74">
        <v>1.04</v>
      </c>
      <c r="F106" s="173" t="s">
        <v>291</v>
      </c>
      <c r="G106" s="172">
        <v>2019</v>
      </c>
      <c r="H106" s="12"/>
    </row>
    <row r="107" spans="1:8" ht="20.100000000000001" customHeight="1" x14ac:dyDescent="0.25">
      <c r="A107" s="172">
        <v>24</v>
      </c>
      <c r="B107" s="106" t="s">
        <v>655</v>
      </c>
      <c r="C107" s="74">
        <v>2.7</v>
      </c>
      <c r="D107" s="74">
        <v>1.7</v>
      </c>
      <c r="E107" s="74">
        <v>1</v>
      </c>
      <c r="F107" s="173" t="s">
        <v>291</v>
      </c>
      <c r="G107" s="172">
        <v>2018</v>
      </c>
      <c r="H107" s="12"/>
    </row>
    <row r="108" spans="1:8" ht="20.100000000000001" customHeight="1" x14ac:dyDescent="0.25">
      <c r="A108" s="172">
        <v>25</v>
      </c>
      <c r="B108" s="106" t="s">
        <v>402</v>
      </c>
      <c r="C108" s="74">
        <v>0.2</v>
      </c>
      <c r="D108" s="74"/>
      <c r="E108" s="74">
        <v>0.2</v>
      </c>
      <c r="F108" s="173" t="s">
        <v>291</v>
      </c>
      <c r="G108" s="172">
        <v>2018</v>
      </c>
      <c r="H108" s="12"/>
    </row>
    <row r="109" spans="1:8" ht="20.100000000000001" customHeight="1" x14ac:dyDescent="0.25">
      <c r="A109" s="172">
        <v>26</v>
      </c>
      <c r="B109" s="106" t="s">
        <v>403</v>
      </c>
      <c r="C109" s="74">
        <v>0.01</v>
      </c>
      <c r="D109" s="74"/>
      <c r="E109" s="74">
        <v>0.01</v>
      </c>
      <c r="F109" s="173" t="s">
        <v>291</v>
      </c>
      <c r="G109" s="172">
        <v>2018</v>
      </c>
      <c r="H109" s="12"/>
    </row>
    <row r="110" spans="1:8" ht="20.100000000000001" customHeight="1" x14ac:dyDescent="0.25">
      <c r="A110" s="172">
        <v>27</v>
      </c>
      <c r="B110" s="106" t="s">
        <v>404</v>
      </c>
      <c r="C110" s="74">
        <v>0.2</v>
      </c>
      <c r="D110" s="74"/>
      <c r="E110" s="74">
        <v>0.2</v>
      </c>
      <c r="F110" s="173" t="s">
        <v>291</v>
      </c>
      <c r="G110" s="172">
        <v>2019</v>
      </c>
      <c r="H110" s="12"/>
    </row>
    <row r="111" spans="1:8" ht="20.100000000000001" customHeight="1" x14ac:dyDescent="0.25">
      <c r="A111" s="172">
        <v>28</v>
      </c>
      <c r="B111" s="106" t="s">
        <v>405</v>
      </c>
      <c r="C111" s="74">
        <v>0.2</v>
      </c>
      <c r="D111" s="74"/>
      <c r="E111" s="74">
        <v>0.2</v>
      </c>
      <c r="F111" s="173" t="s">
        <v>291</v>
      </c>
      <c r="G111" s="172">
        <v>2019</v>
      </c>
      <c r="H111" s="12"/>
    </row>
    <row r="112" spans="1:8" ht="27" customHeight="1" x14ac:dyDescent="0.25">
      <c r="A112" s="172">
        <v>29</v>
      </c>
      <c r="B112" s="106" t="s">
        <v>815</v>
      </c>
      <c r="C112" s="74">
        <v>6.0600000000000005</v>
      </c>
      <c r="D112" s="74"/>
      <c r="E112" s="74">
        <v>6.0600000000000005</v>
      </c>
      <c r="F112" s="173" t="s">
        <v>746</v>
      </c>
      <c r="G112" s="172" t="s">
        <v>303</v>
      </c>
      <c r="H112" s="12"/>
    </row>
    <row r="113" spans="1:8" ht="29.25" customHeight="1" x14ac:dyDescent="0.25">
      <c r="A113" s="172">
        <v>30</v>
      </c>
      <c r="B113" s="106" t="s">
        <v>816</v>
      </c>
      <c r="C113" s="74">
        <v>33.01</v>
      </c>
      <c r="D113" s="74"/>
      <c r="E113" s="74">
        <v>33.01</v>
      </c>
      <c r="F113" s="173" t="s">
        <v>746</v>
      </c>
      <c r="G113" s="172" t="s">
        <v>303</v>
      </c>
      <c r="H113" s="12"/>
    </row>
    <row r="114" spans="1:8" s="136" customFormat="1" ht="20.100000000000001" customHeight="1" x14ac:dyDescent="0.25">
      <c r="A114" s="117" t="s">
        <v>434</v>
      </c>
      <c r="B114" s="118" t="s">
        <v>97</v>
      </c>
      <c r="C114" s="142">
        <f t="shared" ref="C114" si="2">C115+C125+C135</f>
        <v>58.09</v>
      </c>
      <c r="D114" s="142">
        <f>D115+D125+D135</f>
        <v>4.17</v>
      </c>
      <c r="E114" s="142">
        <f>E115+E125+E135</f>
        <v>53.919999999999995</v>
      </c>
      <c r="F114" s="119"/>
      <c r="G114" s="117"/>
      <c r="H114" s="119"/>
    </row>
    <row r="115" spans="1:8" s="49" customFormat="1" ht="20.100000000000001" customHeight="1" x14ac:dyDescent="0.25">
      <c r="A115" s="175" t="s">
        <v>696</v>
      </c>
      <c r="B115" s="39" t="s">
        <v>822</v>
      </c>
      <c r="C115" s="79">
        <f t="shared" ref="C115:D115" si="3">SUM(C116:C124)</f>
        <v>31.540000000000003</v>
      </c>
      <c r="D115" s="79">
        <f t="shared" si="3"/>
        <v>4</v>
      </c>
      <c r="E115" s="79">
        <f>SUM(E116:E124)</f>
        <v>27.54</v>
      </c>
      <c r="F115" s="10"/>
      <c r="G115" s="175"/>
      <c r="H115" s="10"/>
    </row>
    <row r="116" spans="1:8" ht="20.100000000000001" customHeight="1" x14ac:dyDescent="0.25">
      <c r="A116" s="172">
        <v>1</v>
      </c>
      <c r="B116" s="106" t="s">
        <v>656</v>
      </c>
      <c r="C116" s="74">
        <v>1.77</v>
      </c>
      <c r="D116" s="74"/>
      <c r="E116" s="74">
        <v>1.77</v>
      </c>
      <c r="F116" s="173" t="s">
        <v>284</v>
      </c>
      <c r="G116" s="172">
        <v>2016</v>
      </c>
      <c r="H116" s="12"/>
    </row>
    <row r="117" spans="1:8" ht="20.100000000000001" customHeight="1" x14ac:dyDescent="0.25">
      <c r="A117" s="172">
        <v>2</v>
      </c>
      <c r="B117" s="106" t="s">
        <v>657</v>
      </c>
      <c r="C117" s="74">
        <v>0.39</v>
      </c>
      <c r="D117" s="74"/>
      <c r="E117" s="74">
        <v>0.39</v>
      </c>
      <c r="F117" s="173" t="s">
        <v>284</v>
      </c>
      <c r="G117" s="172">
        <v>2016</v>
      </c>
      <c r="H117" s="12"/>
    </row>
    <row r="118" spans="1:8" ht="20.100000000000001" customHeight="1" x14ac:dyDescent="0.25">
      <c r="A118" s="172">
        <v>3</v>
      </c>
      <c r="B118" s="106" t="s">
        <v>406</v>
      </c>
      <c r="C118" s="74">
        <v>7</v>
      </c>
      <c r="D118" s="74">
        <v>4</v>
      </c>
      <c r="E118" s="74">
        <v>3</v>
      </c>
      <c r="F118" s="173" t="s">
        <v>284</v>
      </c>
      <c r="G118" s="172">
        <v>2017</v>
      </c>
      <c r="H118" s="12"/>
    </row>
    <row r="119" spans="1:8" ht="20.100000000000001" customHeight="1" x14ac:dyDescent="0.25">
      <c r="A119" s="172">
        <v>4</v>
      </c>
      <c r="B119" s="106" t="s">
        <v>658</v>
      </c>
      <c r="C119" s="74">
        <v>0.38</v>
      </c>
      <c r="D119" s="74"/>
      <c r="E119" s="74">
        <v>0.38</v>
      </c>
      <c r="F119" s="173" t="s">
        <v>284</v>
      </c>
      <c r="G119" s="172">
        <v>2018</v>
      </c>
      <c r="H119" s="12"/>
    </row>
    <row r="120" spans="1:8" ht="20.100000000000001" customHeight="1" x14ac:dyDescent="0.25">
      <c r="A120" s="172">
        <v>5</v>
      </c>
      <c r="B120" s="106" t="s">
        <v>407</v>
      </c>
      <c r="C120" s="74">
        <v>3</v>
      </c>
      <c r="D120" s="74"/>
      <c r="E120" s="74">
        <v>3</v>
      </c>
      <c r="F120" s="173" t="s">
        <v>284</v>
      </c>
      <c r="G120" s="172">
        <v>2020</v>
      </c>
      <c r="H120" s="12"/>
    </row>
    <row r="121" spans="1:8" ht="20.100000000000001" customHeight="1" x14ac:dyDescent="0.25">
      <c r="A121" s="172">
        <v>6</v>
      </c>
      <c r="B121" s="106" t="s">
        <v>408</v>
      </c>
      <c r="C121" s="74">
        <v>2.4</v>
      </c>
      <c r="D121" s="74"/>
      <c r="E121" s="74">
        <v>2.4</v>
      </c>
      <c r="F121" s="173" t="s">
        <v>284</v>
      </c>
      <c r="G121" s="172">
        <v>2019</v>
      </c>
      <c r="H121" s="12"/>
    </row>
    <row r="122" spans="1:8" ht="20.100000000000001" customHeight="1" x14ac:dyDescent="0.25">
      <c r="A122" s="172">
        <v>7</v>
      </c>
      <c r="B122" s="106" t="s">
        <v>637</v>
      </c>
      <c r="C122" s="74">
        <v>10</v>
      </c>
      <c r="D122" s="74"/>
      <c r="E122" s="74">
        <v>10</v>
      </c>
      <c r="F122" s="173" t="s">
        <v>284</v>
      </c>
      <c r="G122" s="172">
        <v>2019</v>
      </c>
      <c r="H122" s="12"/>
    </row>
    <row r="123" spans="1:8" ht="20.100000000000001" customHeight="1" x14ac:dyDescent="0.25">
      <c r="A123" s="172">
        <v>8</v>
      </c>
      <c r="B123" s="106" t="s">
        <v>411</v>
      </c>
      <c r="C123" s="74">
        <v>4</v>
      </c>
      <c r="D123" s="74"/>
      <c r="E123" s="74">
        <v>4</v>
      </c>
      <c r="F123" s="173" t="s">
        <v>286</v>
      </c>
      <c r="G123" s="172">
        <v>2020</v>
      </c>
      <c r="H123" s="12"/>
    </row>
    <row r="124" spans="1:8" ht="25.5" x14ac:dyDescent="0.25">
      <c r="A124" s="172">
        <v>9</v>
      </c>
      <c r="B124" s="174" t="s">
        <v>421</v>
      </c>
      <c r="C124" s="74">
        <v>2.6</v>
      </c>
      <c r="D124" s="74"/>
      <c r="E124" s="74">
        <v>2.6</v>
      </c>
      <c r="F124" s="173" t="s">
        <v>290</v>
      </c>
      <c r="G124" s="172">
        <v>2019</v>
      </c>
      <c r="H124" s="12"/>
    </row>
    <row r="125" spans="1:8" s="49" customFormat="1" ht="20.100000000000001" customHeight="1" x14ac:dyDescent="0.25">
      <c r="A125" s="175" t="s">
        <v>697</v>
      </c>
      <c r="B125" s="83" t="s">
        <v>823</v>
      </c>
      <c r="C125" s="79">
        <f t="shared" ref="C125:D125" si="4">SUM(C126:C134)</f>
        <v>6.9099999999999993</v>
      </c>
      <c r="D125" s="79">
        <f t="shared" si="4"/>
        <v>0</v>
      </c>
      <c r="E125" s="79">
        <f>SUM(E126:E134)</f>
        <v>6.9099999999999993</v>
      </c>
      <c r="F125" s="39"/>
      <c r="G125" s="175"/>
      <c r="H125" s="10"/>
    </row>
    <row r="126" spans="1:8" ht="25.5" x14ac:dyDescent="0.25">
      <c r="A126" s="172">
        <v>1</v>
      </c>
      <c r="B126" s="106" t="s">
        <v>409</v>
      </c>
      <c r="C126" s="74">
        <v>0.03</v>
      </c>
      <c r="D126" s="74"/>
      <c r="E126" s="74">
        <v>0.03</v>
      </c>
      <c r="F126" s="173" t="s">
        <v>284</v>
      </c>
      <c r="G126" s="172">
        <v>2018</v>
      </c>
      <c r="H126" s="12"/>
    </row>
    <row r="127" spans="1:8" ht="25.5" x14ac:dyDescent="0.25">
      <c r="A127" s="172">
        <v>2</v>
      </c>
      <c r="B127" s="106" t="s">
        <v>410</v>
      </c>
      <c r="C127" s="74">
        <v>2</v>
      </c>
      <c r="D127" s="74"/>
      <c r="E127" s="74">
        <v>2</v>
      </c>
      <c r="F127" s="173" t="s">
        <v>285</v>
      </c>
      <c r="G127" s="172">
        <v>2018</v>
      </c>
      <c r="H127" s="106"/>
    </row>
    <row r="128" spans="1:8" ht="20.100000000000001" customHeight="1" x14ac:dyDescent="0.25">
      <c r="A128" s="172">
        <v>3</v>
      </c>
      <c r="B128" s="106" t="s">
        <v>638</v>
      </c>
      <c r="C128" s="74">
        <v>2</v>
      </c>
      <c r="D128" s="74"/>
      <c r="E128" s="74">
        <v>2</v>
      </c>
      <c r="F128" s="173" t="s">
        <v>287</v>
      </c>
      <c r="G128" s="172">
        <v>2018</v>
      </c>
      <c r="H128" s="12"/>
    </row>
    <row r="129" spans="1:8" ht="20.100000000000001" customHeight="1" x14ac:dyDescent="0.25">
      <c r="A129" s="172">
        <v>4</v>
      </c>
      <c r="B129" s="106" t="s">
        <v>412</v>
      </c>
      <c r="C129" s="74">
        <v>0.25</v>
      </c>
      <c r="D129" s="74"/>
      <c r="E129" s="74">
        <v>0.25</v>
      </c>
      <c r="F129" s="173" t="s">
        <v>286</v>
      </c>
      <c r="G129" s="172">
        <v>2017</v>
      </c>
      <c r="H129" s="12"/>
    </row>
    <row r="130" spans="1:8" ht="20.100000000000001" customHeight="1" x14ac:dyDescent="0.25">
      <c r="A130" s="172">
        <v>5</v>
      </c>
      <c r="B130" s="12" t="s">
        <v>413</v>
      </c>
      <c r="C130" s="74">
        <v>0.13</v>
      </c>
      <c r="D130" s="74"/>
      <c r="E130" s="74">
        <v>0.13</v>
      </c>
      <c r="F130" s="173" t="s">
        <v>286</v>
      </c>
      <c r="G130" s="172">
        <v>2018</v>
      </c>
      <c r="H130" s="12"/>
    </row>
    <row r="131" spans="1:8" ht="20.100000000000001" customHeight="1" x14ac:dyDescent="0.25">
      <c r="A131" s="172">
        <v>6</v>
      </c>
      <c r="B131" s="106" t="s">
        <v>417</v>
      </c>
      <c r="C131" s="74">
        <v>0.25</v>
      </c>
      <c r="D131" s="74"/>
      <c r="E131" s="74">
        <v>0.25</v>
      </c>
      <c r="F131" s="173" t="s">
        <v>287</v>
      </c>
      <c r="G131" s="172">
        <v>2019</v>
      </c>
      <c r="H131" s="12"/>
    </row>
    <row r="132" spans="1:8" ht="20.100000000000001" customHeight="1" x14ac:dyDescent="0.25">
      <c r="A132" s="172">
        <v>7</v>
      </c>
      <c r="B132" s="106" t="s">
        <v>413</v>
      </c>
      <c r="C132" s="74">
        <v>0.1</v>
      </c>
      <c r="D132" s="74"/>
      <c r="E132" s="74">
        <v>0.1</v>
      </c>
      <c r="F132" s="173" t="s">
        <v>288</v>
      </c>
      <c r="G132" s="172">
        <v>2018</v>
      </c>
      <c r="H132" s="12"/>
    </row>
    <row r="133" spans="1:8" ht="25.5" x14ac:dyDescent="0.25">
      <c r="A133" s="172">
        <v>8</v>
      </c>
      <c r="B133" s="106" t="s">
        <v>821</v>
      </c>
      <c r="C133" s="74">
        <v>1.95</v>
      </c>
      <c r="D133" s="74"/>
      <c r="E133" s="74">
        <v>1.95</v>
      </c>
      <c r="F133" s="173" t="s">
        <v>284</v>
      </c>
      <c r="G133" s="172">
        <v>2020</v>
      </c>
      <c r="H133" s="12"/>
    </row>
    <row r="134" spans="1:8" ht="28.5" customHeight="1" x14ac:dyDescent="0.25">
      <c r="A134" s="172">
        <v>9</v>
      </c>
      <c r="B134" s="173" t="s">
        <v>826</v>
      </c>
      <c r="C134" s="74">
        <v>0.2</v>
      </c>
      <c r="D134" s="74"/>
      <c r="E134" s="74">
        <v>0.2</v>
      </c>
      <c r="F134" s="173" t="s">
        <v>287</v>
      </c>
      <c r="G134" s="172">
        <v>2016</v>
      </c>
      <c r="H134" s="12"/>
    </row>
    <row r="135" spans="1:8" s="49" customFormat="1" ht="40.5" customHeight="1" x14ac:dyDescent="0.25">
      <c r="A135" s="175" t="s">
        <v>727</v>
      </c>
      <c r="B135" s="39" t="s">
        <v>876</v>
      </c>
      <c r="C135" s="79">
        <f>C136+C146</f>
        <v>19.639999999999997</v>
      </c>
      <c r="D135" s="79">
        <f>D136+D146</f>
        <v>0.16999999999999998</v>
      </c>
      <c r="E135" s="79">
        <f>E136+E146</f>
        <v>19.47</v>
      </c>
      <c r="F135" s="173" t="s">
        <v>746</v>
      </c>
      <c r="G135" s="172" t="s">
        <v>303</v>
      </c>
      <c r="H135" s="10"/>
    </row>
    <row r="136" spans="1:8" s="49" customFormat="1" ht="20.100000000000001" hidden="1" customHeight="1" x14ac:dyDescent="0.25">
      <c r="A136" s="175" t="s">
        <v>727</v>
      </c>
      <c r="B136" s="39" t="s">
        <v>824</v>
      </c>
      <c r="C136" s="79">
        <f>D136+E136</f>
        <v>2.31</v>
      </c>
      <c r="D136" s="79">
        <f>SUM(D137:D145)</f>
        <v>0.16999999999999998</v>
      </c>
      <c r="E136" s="79">
        <v>2.14</v>
      </c>
      <c r="F136" s="173"/>
      <c r="G136" s="172" t="s">
        <v>303</v>
      </c>
      <c r="H136" s="10"/>
    </row>
    <row r="137" spans="1:8" ht="20.100000000000001" hidden="1" customHeight="1" x14ac:dyDescent="0.25">
      <c r="A137" s="172">
        <v>1</v>
      </c>
      <c r="B137" s="106" t="s">
        <v>660</v>
      </c>
      <c r="C137" s="74">
        <v>0.11</v>
      </c>
      <c r="D137" s="74"/>
      <c r="E137" s="74">
        <v>0.11</v>
      </c>
      <c r="F137" s="173" t="s">
        <v>285</v>
      </c>
      <c r="G137" s="172">
        <v>2017</v>
      </c>
      <c r="H137" s="106"/>
    </row>
    <row r="138" spans="1:8" ht="25.5" hidden="1" x14ac:dyDescent="0.25">
      <c r="A138" s="172">
        <v>2</v>
      </c>
      <c r="B138" s="106" t="s">
        <v>661</v>
      </c>
      <c r="C138" s="74">
        <v>0.06</v>
      </c>
      <c r="D138" s="74"/>
      <c r="E138" s="74">
        <v>0.06</v>
      </c>
      <c r="F138" s="173" t="s">
        <v>285</v>
      </c>
      <c r="G138" s="172">
        <v>2018</v>
      </c>
      <c r="H138" s="106"/>
    </row>
    <row r="139" spans="1:8" ht="25.5" hidden="1" x14ac:dyDescent="0.25">
      <c r="A139" s="172">
        <v>3</v>
      </c>
      <c r="B139" s="173" t="s">
        <v>414</v>
      </c>
      <c r="C139" s="74">
        <v>0.25</v>
      </c>
      <c r="D139" s="74">
        <v>0.03</v>
      </c>
      <c r="E139" s="74">
        <v>0.22</v>
      </c>
      <c r="F139" s="173" t="s">
        <v>287</v>
      </c>
      <c r="G139" s="172">
        <v>2016</v>
      </c>
      <c r="H139" s="12"/>
    </row>
    <row r="140" spans="1:8" ht="20.100000000000001" hidden="1" customHeight="1" x14ac:dyDescent="0.25">
      <c r="A140" s="172">
        <v>4</v>
      </c>
      <c r="B140" s="173" t="s">
        <v>415</v>
      </c>
      <c r="C140" s="74">
        <v>0.16999999999999998</v>
      </c>
      <c r="D140" s="74">
        <v>0.06</v>
      </c>
      <c r="E140" s="74">
        <v>0.11</v>
      </c>
      <c r="F140" s="173" t="s">
        <v>287</v>
      </c>
      <c r="G140" s="172">
        <v>2016</v>
      </c>
      <c r="H140" s="12"/>
    </row>
    <row r="141" spans="1:8" ht="20.100000000000001" hidden="1" customHeight="1" x14ac:dyDescent="0.25">
      <c r="A141" s="172">
        <v>5</v>
      </c>
      <c r="B141" s="173" t="s">
        <v>416</v>
      </c>
      <c r="C141" s="74">
        <v>0.19</v>
      </c>
      <c r="D141" s="74"/>
      <c r="E141" s="74">
        <v>0.19</v>
      </c>
      <c r="F141" s="173" t="s">
        <v>287</v>
      </c>
      <c r="G141" s="172">
        <v>2016</v>
      </c>
      <c r="H141" s="12"/>
    </row>
    <row r="142" spans="1:8" ht="20.100000000000001" hidden="1" customHeight="1" x14ac:dyDescent="0.25">
      <c r="A142" s="172">
        <v>6</v>
      </c>
      <c r="B142" s="106" t="s">
        <v>418</v>
      </c>
      <c r="C142" s="74">
        <v>0.13</v>
      </c>
      <c r="D142" s="74">
        <v>0.08</v>
      </c>
      <c r="E142" s="74">
        <v>0.05</v>
      </c>
      <c r="F142" s="173" t="s">
        <v>288</v>
      </c>
      <c r="G142" s="172">
        <v>2018</v>
      </c>
      <c r="H142" s="12"/>
    </row>
    <row r="143" spans="1:8" ht="25.5" hidden="1" x14ac:dyDescent="0.25">
      <c r="A143" s="172">
        <v>7</v>
      </c>
      <c r="B143" s="106" t="s">
        <v>419</v>
      </c>
      <c r="C143" s="74">
        <v>0.25</v>
      </c>
      <c r="D143" s="74"/>
      <c r="E143" s="74">
        <v>0.25</v>
      </c>
      <c r="F143" s="173" t="s">
        <v>288</v>
      </c>
      <c r="G143" s="172">
        <v>2019</v>
      </c>
      <c r="H143" s="12"/>
    </row>
    <row r="144" spans="1:8" ht="20.100000000000001" hidden="1" customHeight="1" x14ac:dyDescent="0.25">
      <c r="A144" s="172">
        <v>8</v>
      </c>
      <c r="B144" s="107" t="s">
        <v>420</v>
      </c>
      <c r="C144" s="74">
        <v>0.5</v>
      </c>
      <c r="D144" s="74"/>
      <c r="E144" s="74">
        <v>0.5</v>
      </c>
      <c r="F144" s="173" t="s">
        <v>291</v>
      </c>
      <c r="G144" s="172">
        <v>2019</v>
      </c>
      <c r="H144" s="12"/>
    </row>
    <row r="145" spans="1:8" ht="20.100000000000001" hidden="1" customHeight="1" x14ac:dyDescent="0.25">
      <c r="A145" s="172">
        <v>9</v>
      </c>
      <c r="B145" s="174" t="s">
        <v>422</v>
      </c>
      <c r="C145" s="74">
        <v>0.65</v>
      </c>
      <c r="D145" s="74"/>
      <c r="E145" s="74">
        <v>0.65</v>
      </c>
      <c r="F145" s="173" t="s">
        <v>290</v>
      </c>
      <c r="G145" s="172">
        <v>2018</v>
      </c>
      <c r="H145" s="12"/>
    </row>
    <row r="146" spans="1:8" s="49" customFormat="1" ht="20.100000000000001" hidden="1" customHeight="1" x14ac:dyDescent="0.25">
      <c r="A146" s="175" t="s">
        <v>770</v>
      </c>
      <c r="B146" s="83" t="s">
        <v>825</v>
      </c>
      <c r="C146" s="79">
        <v>17.329999999999998</v>
      </c>
      <c r="D146" s="79"/>
      <c r="E146" s="79">
        <v>17.329999999999998</v>
      </c>
      <c r="F146" s="173" t="s">
        <v>746</v>
      </c>
      <c r="G146" s="172">
        <v>2020</v>
      </c>
      <c r="H146" s="10"/>
    </row>
    <row r="147" spans="1:8" ht="25.5" hidden="1" x14ac:dyDescent="0.25">
      <c r="A147" s="172">
        <v>1</v>
      </c>
      <c r="B147" s="106" t="s">
        <v>659</v>
      </c>
      <c r="C147" s="74">
        <v>4</v>
      </c>
      <c r="D147" s="74"/>
      <c r="E147" s="74">
        <v>4</v>
      </c>
      <c r="F147" s="173" t="s">
        <v>284</v>
      </c>
      <c r="G147" s="172">
        <v>2020</v>
      </c>
      <c r="H147" s="12"/>
    </row>
    <row r="148" spans="1:8" ht="25.5" hidden="1" x14ac:dyDescent="0.25">
      <c r="A148" s="172">
        <v>2</v>
      </c>
      <c r="B148" s="106" t="s">
        <v>662</v>
      </c>
      <c r="C148" s="74">
        <v>6</v>
      </c>
      <c r="D148" s="74"/>
      <c r="E148" s="74">
        <v>6</v>
      </c>
      <c r="F148" s="173" t="s">
        <v>285</v>
      </c>
      <c r="G148" s="172">
        <v>2020</v>
      </c>
      <c r="H148" s="106"/>
    </row>
    <row r="149" spans="1:8" ht="25.5" hidden="1" x14ac:dyDescent="0.25">
      <c r="A149" s="172">
        <v>3</v>
      </c>
      <c r="B149" s="12" t="s">
        <v>663</v>
      </c>
      <c r="C149" s="74">
        <v>7.33</v>
      </c>
      <c r="D149" s="74"/>
      <c r="E149" s="74">
        <v>7.33</v>
      </c>
      <c r="F149" s="173" t="s">
        <v>286</v>
      </c>
      <c r="G149" s="172">
        <v>2020</v>
      </c>
      <c r="H149" s="12"/>
    </row>
    <row r="150" spans="1:8" s="136" customFormat="1" ht="20.100000000000001" customHeight="1" x14ac:dyDescent="0.25">
      <c r="A150" s="117" t="s">
        <v>436</v>
      </c>
      <c r="B150" s="118" t="s">
        <v>855</v>
      </c>
      <c r="C150" s="142">
        <v>731.78</v>
      </c>
      <c r="D150" s="142">
        <v>10.72</v>
      </c>
      <c r="E150" s="142">
        <v>721.06</v>
      </c>
      <c r="F150" s="119"/>
      <c r="G150" s="117"/>
      <c r="H150" s="119"/>
    </row>
    <row r="151" spans="1:8" s="49" customFormat="1" ht="20.100000000000001" customHeight="1" x14ac:dyDescent="0.25">
      <c r="A151" s="175" t="s">
        <v>890</v>
      </c>
      <c r="B151" s="83" t="s">
        <v>423</v>
      </c>
      <c r="C151" s="79">
        <v>134.89000000000001</v>
      </c>
      <c r="D151" s="79">
        <v>1.1299999999999999</v>
      </c>
      <c r="E151" s="79">
        <v>133.76000000000002</v>
      </c>
      <c r="F151" s="39"/>
      <c r="G151" s="175"/>
      <c r="H151" s="10"/>
    </row>
    <row r="152" spans="1:8" ht="28.5" customHeight="1" x14ac:dyDescent="0.25">
      <c r="A152" s="172">
        <v>1</v>
      </c>
      <c r="B152" s="109" t="s">
        <v>752</v>
      </c>
      <c r="C152" s="74">
        <f>D152+E152</f>
        <v>1.44</v>
      </c>
      <c r="D152" s="74"/>
      <c r="E152" s="74">
        <v>1.44</v>
      </c>
      <c r="F152" s="173" t="s">
        <v>877</v>
      </c>
      <c r="G152" s="172">
        <v>2017</v>
      </c>
      <c r="H152" s="174"/>
    </row>
    <row r="153" spans="1:8" ht="20.100000000000001" customHeight="1" x14ac:dyDescent="0.25">
      <c r="A153" s="172">
        <v>2</v>
      </c>
      <c r="B153" s="174" t="s">
        <v>664</v>
      </c>
      <c r="C153" s="74">
        <v>0.78</v>
      </c>
      <c r="D153" s="74"/>
      <c r="E153" s="74">
        <v>0.78</v>
      </c>
      <c r="F153" s="173" t="s">
        <v>284</v>
      </c>
      <c r="G153" s="172">
        <v>2017</v>
      </c>
      <c r="H153" s="174"/>
    </row>
    <row r="154" spans="1:8" ht="20.100000000000001" customHeight="1" x14ac:dyDescent="0.25">
      <c r="A154" s="172">
        <v>3</v>
      </c>
      <c r="B154" s="107" t="s">
        <v>426</v>
      </c>
      <c r="C154" s="74">
        <v>2</v>
      </c>
      <c r="D154" s="74"/>
      <c r="E154" s="74">
        <v>2</v>
      </c>
      <c r="F154" s="173" t="s">
        <v>285</v>
      </c>
      <c r="G154" s="25">
        <v>2016</v>
      </c>
      <c r="H154" s="12"/>
    </row>
    <row r="155" spans="1:8" ht="20.100000000000001" customHeight="1" x14ac:dyDescent="0.25">
      <c r="A155" s="172">
        <v>4</v>
      </c>
      <c r="B155" s="174" t="s">
        <v>427</v>
      </c>
      <c r="C155" s="74">
        <v>1.96</v>
      </c>
      <c r="D155" s="74"/>
      <c r="E155" s="74">
        <v>1.96</v>
      </c>
      <c r="F155" s="173" t="s">
        <v>285</v>
      </c>
      <c r="G155" s="172">
        <v>2016</v>
      </c>
      <c r="H155" s="174"/>
    </row>
    <row r="156" spans="1:8" ht="20.100000000000001" customHeight="1" x14ac:dyDescent="0.25">
      <c r="A156" s="172">
        <v>5</v>
      </c>
      <c r="B156" s="174" t="s">
        <v>665</v>
      </c>
      <c r="C156" s="74">
        <v>7.72</v>
      </c>
      <c r="D156" s="74"/>
      <c r="E156" s="74">
        <v>7.72</v>
      </c>
      <c r="F156" s="173" t="s">
        <v>285</v>
      </c>
      <c r="G156" s="172">
        <v>2017</v>
      </c>
      <c r="H156" s="174"/>
    </row>
    <row r="157" spans="1:8" ht="25.5" x14ac:dyDescent="0.25">
      <c r="A157" s="172">
        <v>6</v>
      </c>
      <c r="B157" s="174" t="s">
        <v>428</v>
      </c>
      <c r="C157" s="74">
        <v>6.3999999999999995</v>
      </c>
      <c r="D157" s="74"/>
      <c r="E157" s="74">
        <v>6.3999999999999995</v>
      </c>
      <c r="F157" s="173" t="s">
        <v>285</v>
      </c>
      <c r="G157" s="172">
        <v>2018</v>
      </c>
      <c r="H157" s="12"/>
    </row>
    <row r="158" spans="1:8" ht="20.100000000000001" customHeight="1" x14ac:dyDescent="0.25">
      <c r="A158" s="172">
        <v>7</v>
      </c>
      <c r="B158" s="174" t="s">
        <v>666</v>
      </c>
      <c r="C158" s="74">
        <v>5.46</v>
      </c>
      <c r="D158" s="74"/>
      <c r="E158" s="74">
        <v>5.46</v>
      </c>
      <c r="F158" s="173" t="s">
        <v>285</v>
      </c>
      <c r="G158" s="172">
        <v>2018</v>
      </c>
      <c r="H158" s="12"/>
    </row>
    <row r="159" spans="1:8" ht="20.100000000000001" customHeight="1" x14ac:dyDescent="0.25">
      <c r="A159" s="172">
        <v>8</v>
      </c>
      <c r="B159" s="174" t="s">
        <v>667</v>
      </c>
      <c r="C159" s="74">
        <v>6.45</v>
      </c>
      <c r="D159" s="74"/>
      <c r="E159" s="74">
        <v>6.45</v>
      </c>
      <c r="F159" s="173" t="s">
        <v>285</v>
      </c>
      <c r="G159" s="172">
        <v>2018</v>
      </c>
      <c r="H159" s="12"/>
    </row>
    <row r="160" spans="1:8" ht="30" customHeight="1" x14ac:dyDescent="0.25">
      <c r="A160" s="172">
        <v>9</v>
      </c>
      <c r="B160" s="174" t="s">
        <v>668</v>
      </c>
      <c r="C160" s="74">
        <v>17.22</v>
      </c>
      <c r="D160" s="74"/>
      <c r="E160" s="74">
        <v>17.22</v>
      </c>
      <c r="F160" s="173" t="s">
        <v>285</v>
      </c>
      <c r="G160" s="172">
        <v>2018</v>
      </c>
      <c r="H160" s="174"/>
    </row>
    <row r="161" spans="1:8" ht="30" customHeight="1" x14ac:dyDescent="0.25">
      <c r="A161" s="172">
        <v>10</v>
      </c>
      <c r="B161" s="174" t="s">
        <v>669</v>
      </c>
      <c r="C161" s="74">
        <v>10</v>
      </c>
      <c r="D161" s="74"/>
      <c r="E161" s="74">
        <v>10</v>
      </c>
      <c r="F161" s="173" t="s">
        <v>285</v>
      </c>
      <c r="G161" s="172">
        <v>2018</v>
      </c>
      <c r="H161" s="174"/>
    </row>
    <row r="162" spans="1:8" ht="38.25" x14ac:dyDescent="0.25">
      <c r="A162" s="172">
        <v>11</v>
      </c>
      <c r="B162" s="174" t="s">
        <v>670</v>
      </c>
      <c r="C162" s="74">
        <v>10</v>
      </c>
      <c r="D162" s="74"/>
      <c r="E162" s="74">
        <v>10</v>
      </c>
      <c r="F162" s="173" t="s">
        <v>285</v>
      </c>
      <c r="G162" s="172">
        <v>2019</v>
      </c>
      <c r="H162" s="174"/>
    </row>
    <row r="163" spans="1:8" ht="38.25" x14ac:dyDescent="0.25">
      <c r="A163" s="172">
        <v>12</v>
      </c>
      <c r="B163" s="174" t="s">
        <v>429</v>
      </c>
      <c r="C163" s="74">
        <v>17.399999999999999</v>
      </c>
      <c r="D163" s="74"/>
      <c r="E163" s="74">
        <v>17.399999999999999</v>
      </c>
      <c r="F163" s="173" t="s">
        <v>285</v>
      </c>
      <c r="G163" s="172">
        <v>2018</v>
      </c>
      <c r="H163" s="174"/>
    </row>
    <row r="164" spans="1:8" ht="38.25" x14ac:dyDescent="0.25">
      <c r="A164" s="172">
        <v>13</v>
      </c>
      <c r="B164" s="174" t="s">
        <v>671</v>
      </c>
      <c r="C164" s="74">
        <v>26</v>
      </c>
      <c r="D164" s="74"/>
      <c r="E164" s="74">
        <v>26</v>
      </c>
      <c r="F164" s="173" t="s">
        <v>285</v>
      </c>
      <c r="G164" s="172">
        <v>2020</v>
      </c>
      <c r="H164" s="174"/>
    </row>
    <row r="165" spans="1:8" ht="25.5" x14ac:dyDescent="0.25">
      <c r="A165" s="172">
        <v>14</v>
      </c>
      <c r="B165" s="174" t="s">
        <v>431</v>
      </c>
      <c r="C165" s="74">
        <v>3</v>
      </c>
      <c r="D165" s="74"/>
      <c r="E165" s="74">
        <v>3</v>
      </c>
      <c r="F165" s="173" t="s">
        <v>286</v>
      </c>
      <c r="G165" s="172">
        <v>2019</v>
      </c>
      <c r="H165" s="12"/>
    </row>
    <row r="166" spans="1:8" ht="20.100000000000001" customHeight="1" x14ac:dyDescent="0.25">
      <c r="A166" s="172">
        <v>15</v>
      </c>
      <c r="B166" s="174" t="s">
        <v>433</v>
      </c>
      <c r="C166" s="74">
        <v>5</v>
      </c>
      <c r="D166" s="74"/>
      <c r="E166" s="74">
        <v>5</v>
      </c>
      <c r="F166" s="173" t="s">
        <v>287</v>
      </c>
      <c r="G166" s="172">
        <v>2020</v>
      </c>
      <c r="H166" s="12"/>
    </row>
    <row r="167" spans="1:8" ht="25.5" x14ac:dyDescent="0.25">
      <c r="A167" s="172">
        <v>16</v>
      </c>
      <c r="B167" s="106" t="s">
        <v>440</v>
      </c>
      <c r="C167" s="74">
        <v>3.13</v>
      </c>
      <c r="D167" s="74">
        <v>1.1299999999999999</v>
      </c>
      <c r="E167" s="74">
        <v>2</v>
      </c>
      <c r="F167" s="173" t="s">
        <v>288</v>
      </c>
      <c r="G167" s="172">
        <v>2020</v>
      </c>
      <c r="H167" s="12"/>
    </row>
    <row r="168" spans="1:8" ht="20.100000000000001" customHeight="1" x14ac:dyDescent="0.25">
      <c r="A168" s="172">
        <v>17</v>
      </c>
      <c r="B168" s="106" t="s">
        <v>441</v>
      </c>
      <c r="C168" s="74">
        <v>10.93</v>
      </c>
      <c r="D168" s="74"/>
      <c r="E168" s="74">
        <v>10.93</v>
      </c>
      <c r="F168" s="173" t="s">
        <v>288</v>
      </c>
      <c r="G168" s="25">
        <v>2016</v>
      </c>
      <c r="H168" s="12"/>
    </row>
    <row r="169" spans="1:8" s="49" customFormat="1" ht="20.100000000000001" customHeight="1" x14ac:dyDescent="0.25">
      <c r="A169" s="175" t="s">
        <v>891</v>
      </c>
      <c r="B169" s="83" t="s">
        <v>424</v>
      </c>
      <c r="C169" s="79">
        <v>17.579999999999998</v>
      </c>
      <c r="D169" s="79">
        <v>2.31</v>
      </c>
      <c r="E169" s="79">
        <v>15.27</v>
      </c>
      <c r="F169" s="39"/>
      <c r="G169" s="175"/>
      <c r="H169" s="10"/>
    </row>
    <row r="170" spans="1:8" ht="25.5" x14ac:dyDescent="0.25">
      <c r="A170" s="172">
        <v>1</v>
      </c>
      <c r="B170" s="106" t="s">
        <v>425</v>
      </c>
      <c r="C170" s="74">
        <v>2</v>
      </c>
      <c r="D170" s="74"/>
      <c r="E170" s="74">
        <v>2</v>
      </c>
      <c r="F170" s="173" t="s">
        <v>284</v>
      </c>
      <c r="G170" s="172">
        <v>2019</v>
      </c>
      <c r="H170" s="12"/>
    </row>
    <row r="171" spans="1:8" ht="25.5" x14ac:dyDescent="0.25">
      <c r="A171" s="172">
        <v>2</v>
      </c>
      <c r="B171" s="106" t="s">
        <v>430</v>
      </c>
      <c r="C171" s="74">
        <v>0.93</v>
      </c>
      <c r="D171" s="74"/>
      <c r="E171" s="74">
        <v>0.93</v>
      </c>
      <c r="F171" s="173" t="s">
        <v>285</v>
      </c>
      <c r="G171" s="172">
        <v>2020</v>
      </c>
      <c r="H171" s="106"/>
    </row>
    <row r="172" spans="1:8" ht="20.100000000000001" customHeight="1" x14ac:dyDescent="0.25">
      <c r="A172" s="172">
        <v>3</v>
      </c>
      <c r="B172" s="173" t="s">
        <v>435</v>
      </c>
      <c r="C172" s="74">
        <v>3</v>
      </c>
      <c r="D172" s="74"/>
      <c r="E172" s="74">
        <v>3</v>
      </c>
      <c r="F172" s="173" t="s">
        <v>287</v>
      </c>
      <c r="G172" s="172">
        <v>2019</v>
      </c>
      <c r="H172" s="12"/>
    </row>
    <row r="173" spans="1:8" ht="20.100000000000001" customHeight="1" x14ac:dyDescent="0.25">
      <c r="A173" s="172">
        <v>4</v>
      </c>
      <c r="B173" s="106" t="s">
        <v>442</v>
      </c>
      <c r="C173" s="74">
        <v>1.4</v>
      </c>
      <c r="D173" s="74">
        <v>0.9</v>
      </c>
      <c r="E173" s="74">
        <v>0.5</v>
      </c>
      <c r="F173" s="173" t="s">
        <v>290</v>
      </c>
      <c r="G173" s="168">
        <v>2018</v>
      </c>
      <c r="H173" s="12"/>
    </row>
    <row r="174" spans="1:8" ht="20.100000000000001" customHeight="1" x14ac:dyDescent="0.25">
      <c r="A174" s="172">
        <v>5</v>
      </c>
      <c r="B174" s="106" t="s">
        <v>443</v>
      </c>
      <c r="C174" s="74">
        <v>4.99</v>
      </c>
      <c r="D174" s="74"/>
      <c r="E174" s="74">
        <v>4.99</v>
      </c>
      <c r="F174" s="173" t="s">
        <v>290</v>
      </c>
      <c r="G174" s="172">
        <v>2019</v>
      </c>
      <c r="H174" s="12"/>
    </row>
    <row r="175" spans="1:8" ht="20.100000000000001" customHeight="1" x14ac:dyDescent="0.25">
      <c r="A175" s="172">
        <v>6</v>
      </c>
      <c r="B175" s="174" t="s">
        <v>444</v>
      </c>
      <c r="C175" s="74">
        <v>1.2000000000000002</v>
      </c>
      <c r="D175" s="74">
        <v>0.6</v>
      </c>
      <c r="E175" s="74">
        <v>0.60000000000000009</v>
      </c>
      <c r="F175" s="173" t="s">
        <v>291</v>
      </c>
      <c r="G175" s="172">
        <v>2017</v>
      </c>
      <c r="H175" s="12"/>
    </row>
    <row r="176" spans="1:8" ht="20.100000000000001" customHeight="1" x14ac:dyDescent="0.25">
      <c r="A176" s="172">
        <v>7</v>
      </c>
      <c r="B176" s="106" t="s">
        <v>445</v>
      </c>
      <c r="C176" s="74">
        <v>2.75</v>
      </c>
      <c r="D176" s="74"/>
      <c r="E176" s="74">
        <v>2.75</v>
      </c>
      <c r="F176" s="173" t="s">
        <v>291</v>
      </c>
      <c r="G176" s="172">
        <v>2016</v>
      </c>
      <c r="H176" s="12"/>
    </row>
    <row r="177" spans="1:8" ht="25.5" x14ac:dyDescent="0.25">
      <c r="A177" s="168">
        <v>8</v>
      </c>
      <c r="B177" s="106" t="s">
        <v>446</v>
      </c>
      <c r="C177" s="74">
        <v>1.31</v>
      </c>
      <c r="D177" s="74">
        <v>0.81</v>
      </c>
      <c r="E177" s="74">
        <v>0.5</v>
      </c>
      <c r="F177" s="173" t="s">
        <v>292</v>
      </c>
      <c r="G177" s="172">
        <v>2017</v>
      </c>
      <c r="H177" s="12"/>
    </row>
    <row r="178" spans="1:8" s="49" customFormat="1" ht="51" x14ac:dyDescent="0.25">
      <c r="A178" s="175" t="s">
        <v>892</v>
      </c>
      <c r="B178" s="83" t="s">
        <v>878</v>
      </c>
      <c r="C178" s="79">
        <v>579.30999999999995</v>
      </c>
      <c r="D178" s="79">
        <v>7.28</v>
      </c>
      <c r="E178" s="79">
        <v>572.03</v>
      </c>
      <c r="F178" s="173" t="s">
        <v>746</v>
      </c>
      <c r="G178" s="172" t="s">
        <v>303</v>
      </c>
      <c r="H178" s="10"/>
    </row>
    <row r="179" spans="1:8" s="49" customFormat="1" ht="20.100000000000001" hidden="1" customHeight="1" x14ac:dyDescent="0.25">
      <c r="A179" s="175" t="s">
        <v>696</v>
      </c>
      <c r="B179" s="83" t="s">
        <v>729</v>
      </c>
      <c r="C179" s="79"/>
      <c r="D179" s="79"/>
      <c r="E179" s="79"/>
      <c r="F179" s="39"/>
      <c r="G179" s="175"/>
      <c r="H179" s="10"/>
    </row>
    <row r="180" spans="1:8" ht="20.100000000000001" hidden="1" customHeight="1" x14ac:dyDescent="0.25">
      <c r="A180" s="172">
        <v>1</v>
      </c>
      <c r="B180" s="174" t="s">
        <v>294</v>
      </c>
      <c r="C180" s="74">
        <v>47.49</v>
      </c>
      <c r="D180" s="74">
        <v>0</v>
      </c>
      <c r="E180" s="74">
        <v>47.49</v>
      </c>
      <c r="F180" s="173" t="s">
        <v>284</v>
      </c>
      <c r="G180" s="172"/>
      <c r="H180" s="12"/>
    </row>
    <row r="181" spans="1:8" ht="20.100000000000001" hidden="1" customHeight="1" x14ac:dyDescent="0.25">
      <c r="A181" s="172">
        <v>2</v>
      </c>
      <c r="B181" s="174" t="s">
        <v>295</v>
      </c>
      <c r="C181" s="74">
        <v>67.48</v>
      </c>
      <c r="D181" s="74">
        <v>0</v>
      </c>
      <c r="E181" s="74">
        <v>67.48</v>
      </c>
      <c r="F181" s="173" t="s">
        <v>285</v>
      </c>
      <c r="G181" s="172"/>
      <c r="H181" s="12"/>
    </row>
    <row r="182" spans="1:8" ht="20.100000000000001" hidden="1" customHeight="1" x14ac:dyDescent="0.25">
      <c r="A182" s="172">
        <v>3</v>
      </c>
      <c r="B182" s="174" t="s">
        <v>296</v>
      </c>
      <c r="C182" s="74">
        <v>69.399999999999991</v>
      </c>
      <c r="D182" s="74">
        <v>0</v>
      </c>
      <c r="E182" s="74">
        <v>69.399999999999991</v>
      </c>
      <c r="F182" s="173" t="s">
        <v>286</v>
      </c>
      <c r="G182" s="172"/>
      <c r="H182" s="12"/>
    </row>
    <row r="183" spans="1:8" ht="20.100000000000001" hidden="1" customHeight="1" x14ac:dyDescent="0.25">
      <c r="A183" s="172">
        <v>4</v>
      </c>
      <c r="B183" s="174" t="s">
        <v>297</v>
      </c>
      <c r="C183" s="74">
        <v>56.72</v>
      </c>
      <c r="D183" s="74">
        <v>0.56000000000000005</v>
      </c>
      <c r="E183" s="74">
        <v>56.16</v>
      </c>
      <c r="F183" s="173" t="s">
        <v>287</v>
      </c>
      <c r="G183" s="172"/>
      <c r="H183" s="12"/>
    </row>
    <row r="184" spans="1:8" ht="20.100000000000001" hidden="1" customHeight="1" x14ac:dyDescent="0.25">
      <c r="A184" s="172">
        <v>5</v>
      </c>
      <c r="B184" s="174" t="s">
        <v>298</v>
      </c>
      <c r="C184" s="74">
        <v>71.680000000000007</v>
      </c>
      <c r="D184" s="74">
        <v>1.58</v>
      </c>
      <c r="E184" s="74">
        <v>70.100000000000009</v>
      </c>
      <c r="F184" s="173" t="s">
        <v>288</v>
      </c>
      <c r="G184" s="172"/>
      <c r="H184" s="12"/>
    </row>
    <row r="185" spans="1:8" ht="20.100000000000001" hidden="1" customHeight="1" x14ac:dyDescent="0.25">
      <c r="A185" s="172">
        <v>6</v>
      </c>
      <c r="B185" s="174" t="s">
        <v>299</v>
      </c>
      <c r="C185" s="74">
        <v>45.72</v>
      </c>
      <c r="D185" s="74">
        <v>0.47000000000000003</v>
      </c>
      <c r="E185" s="74">
        <v>45.25</v>
      </c>
      <c r="F185" s="173" t="s">
        <v>289</v>
      </c>
      <c r="G185" s="172"/>
      <c r="H185" s="12"/>
    </row>
    <row r="186" spans="1:8" ht="20.100000000000001" hidden="1" customHeight="1" x14ac:dyDescent="0.25">
      <c r="A186" s="172">
        <v>7</v>
      </c>
      <c r="B186" s="174" t="s">
        <v>300</v>
      </c>
      <c r="C186" s="74">
        <v>88.800000000000011</v>
      </c>
      <c r="D186" s="74">
        <v>0</v>
      </c>
      <c r="E186" s="74">
        <v>88.800000000000011</v>
      </c>
      <c r="F186" s="173" t="s">
        <v>290</v>
      </c>
      <c r="G186" s="172"/>
      <c r="H186" s="12"/>
    </row>
    <row r="187" spans="1:8" ht="20.100000000000001" hidden="1" customHeight="1" x14ac:dyDescent="0.25">
      <c r="A187" s="172">
        <v>8</v>
      </c>
      <c r="B187" s="174" t="s">
        <v>301</v>
      </c>
      <c r="C187" s="74">
        <v>56.65</v>
      </c>
      <c r="D187" s="74">
        <v>0</v>
      </c>
      <c r="E187" s="74">
        <v>56.65</v>
      </c>
      <c r="F187" s="173" t="s">
        <v>291</v>
      </c>
      <c r="G187" s="172"/>
      <c r="H187" s="12"/>
    </row>
    <row r="188" spans="1:8" ht="20.100000000000001" hidden="1" customHeight="1" x14ac:dyDescent="0.25">
      <c r="A188" s="172">
        <v>9</v>
      </c>
      <c r="B188" s="174" t="s">
        <v>302</v>
      </c>
      <c r="C188" s="74">
        <v>75.37</v>
      </c>
      <c r="D188" s="74">
        <v>4.67</v>
      </c>
      <c r="E188" s="74">
        <v>70.7</v>
      </c>
      <c r="F188" s="173" t="s">
        <v>292</v>
      </c>
      <c r="G188" s="172"/>
      <c r="H188" s="12"/>
    </row>
    <row r="189" spans="1:8" s="49" customFormat="1" ht="20.100000000000001" hidden="1" customHeight="1" x14ac:dyDescent="0.25">
      <c r="A189" s="175" t="s">
        <v>697</v>
      </c>
      <c r="B189" s="83" t="s">
        <v>728</v>
      </c>
      <c r="C189" s="79"/>
      <c r="D189" s="79"/>
      <c r="E189" s="79"/>
      <c r="F189" s="39"/>
      <c r="G189" s="175"/>
      <c r="H189" s="10"/>
    </row>
    <row r="190" spans="1:8" ht="20.100000000000001" hidden="1" customHeight="1" x14ac:dyDescent="0.25">
      <c r="A190" s="172">
        <v>1</v>
      </c>
      <c r="B190" s="174" t="s">
        <v>224</v>
      </c>
      <c r="C190" s="74">
        <v>6.5799999999999992</v>
      </c>
      <c r="D190" s="74">
        <v>0</v>
      </c>
      <c r="E190" s="74">
        <v>6.5799999999999992</v>
      </c>
      <c r="F190" s="173" t="s">
        <v>746</v>
      </c>
      <c r="G190" s="172"/>
      <c r="H190" s="12"/>
    </row>
    <row r="191" spans="1:8" s="53" customFormat="1" ht="20.100000000000001" hidden="1" customHeight="1" x14ac:dyDescent="0.25">
      <c r="A191" s="15" t="s">
        <v>304</v>
      </c>
      <c r="B191" s="84" t="s">
        <v>294</v>
      </c>
      <c r="C191" s="85">
        <v>0</v>
      </c>
      <c r="D191" s="85">
        <v>0</v>
      </c>
      <c r="E191" s="85">
        <v>0</v>
      </c>
      <c r="F191" s="40"/>
      <c r="G191" s="15"/>
      <c r="H191" s="14"/>
    </row>
    <row r="192" spans="1:8" s="53" customFormat="1" ht="20.100000000000001" hidden="1" customHeight="1" x14ac:dyDescent="0.25">
      <c r="A192" s="15" t="s">
        <v>304</v>
      </c>
      <c r="B192" s="84" t="s">
        <v>295</v>
      </c>
      <c r="C192" s="85">
        <v>0</v>
      </c>
      <c r="D192" s="85">
        <v>0</v>
      </c>
      <c r="E192" s="85">
        <v>0</v>
      </c>
      <c r="F192" s="40"/>
      <c r="G192" s="15"/>
      <c r="H192" s="14"/>
    </row>
    <row r="193" spans="1:8" s="53" customFormat="1" ht="20.100000000000001" hidden="1" customHeight="1" x14ac:dyDescent="0.25">
      <c r="A193" s="15" t="s">
        <v>304</v>
      </c>
      <c r="B193" s="84" t="s">
        <v>296</v>
      </c>
      <c r="C193" s="85">
        <v>0</v>
      </c>
      <c r="D193" s="85">
        <v>0</v>
      </c>
      <c r="E193" s="85">
        <v>0</v>
      </c>
      <c r="F193" s="40"/>
      <c r="G193" s="15"/>
      <c r="H193" s="14"/>
    </row>
    <row r="194" spans="1:8" s="53" customFormat="1" ht="20.100000000000001" hidden="1" customHeight="1" x14ac:dyDescent="0.25">
      <c r="A194" s="15" t="s">
        <v>304</v>
      </c>
      <c r="B194" s="84" t="s">
        <v>297</v>
      </c>
      <c r="C194" s="85">
        <v>0</v>
      </c>
      <c r="D194" s="85">
        <v>0</v>
      </c>
      <c r="E194" s="85">
        <v>0</v>
      </c>
      <c r="F194" s="40"/>
      <c r="G194" s="15"/>
      <c r="H194" s="14"/>
    </row>
    <row r="195" spans="1:8" s="53" customFormat="1" ht="20.100000000000001" hidden="1" customHeight="1" x14ac:dyDescent="0.25">
      <c r="A195" s="15" t="s">
        <v>304</v>
      </c>
      <c r="B195" s="84" t="s">
        <v>298</v>
      </c>
      <c r="C195" s="85">
        <v>0</v>
      </c>
      <c r="D195" s="85">
        <v>0</v>
      </c>
      <c r="E195" s="85">
        <v>0</v>
      </c>
      <c r="F195" s="40"/>
      <c r="G195" s="15"/>
      <c r="H195" s="14"/>
    </row>
    <row r="196" spans="1:8" s="53" customFormat="1" ht="20.100000000000001" hidden="1" customHeight="1" x14ac:dyDescent="0.25">
      <c r="A196" s="15" t="s">
        <v>304</v>
      </c>
      <c r="B196" s="84" t="s">
        <v>299</v>
      </c>
      <c r="C196" s="85">
        <v>0</v>
      </c>
      <c r="D196" s="85">
        <v>0</v>
      </c>
      <c r="E196" s="85">
        <v>0</v>
      </c>
      <c r="F196" s="40"/>
      <c r="G196" s="15"/>
      <c r="H196" s="14"/>
    </row>
    <row r="197" spans="1:8" s="53" customFormat="1" ht="20.100000000000001" hidden="1" customHeight="1" x14ac:dyDescent="0.25">
      <c r="A197" s="15" t="s">
        <v>304</v>
      </c>
      <c r="B197" s="84" t="s">
        <v>300</v>
      </c>
      <c r="C197" s="85">
        <v>5.2799999999999994</v>
      </c>
      <c r="D197" s="85">
        <v>0</v>
      </c>
      <c r="E197" s="85">
        <v>5.2799999999999994</v>
      </c>
      <c r="F197" s="40"/>
      <c r="G197" s="15"/>
      <c r="H197" s="14"/>
    </row>
    <row r="198" spans="1:8" s="53" customFormat="1" ht="20.100000000000001" hidden="1" customHeight="1" x14ac:dyDescent="0.25">
      <c r="A198" s="15" t="s">
        <v>304</v>
      </c>
      <c r="B198" s="84" t="s">
        <v>301</v>
      </c>
      <c r="C198" s="85">
        <v>0</v>
      </c>
      <c r="D198" s="85">
        <v>0</v>
      </c>
      <c r="E198" s="85">
        <v>0</v>
      </c>
      <c r="F198" s="40"/>
      <c r="G198" s="15"/>
      <c r="H198" s="14"/>
    </row>
    <row r="199" spans="1:8" s="53" customFormat="1" ht="20.100000000000001" hidden="1" customHeight="1" x14ac:dyDescent="0.25">
      <c r="A199" s="15" t="s">
        <v>304</v>
      </c>
      <c r="B199" s="84" t="s">
        <v>302</v>
      </c>
      <c r="C199" s="85">
        <v>1.3</v>
      </c>
      <c r="D199" s="85">
        <v>0</v>
      </c>
      <c r="E199" s="85">
        <v>1.3</v>
      </c>
      <c r="F199" s="40"/>
      <c r="G199" s="15"/>
      <c r="H199" s="14"/>
    </row>
    <row r="200" spans="1:8" ht="20.100000000000001" hidden="1" customHeight="1" x14ac:dyDescent="0.25">
      <c r="A200" s="172">
        <v>2</v>
      </c>
      <c r="B200" s="174" t="s">
        <v>225</v>
      </c>
      <c r="C200" s="74">
        <v>39.51</v>
      </c>
      <c r="D200" s="74">
        <v>2.8200000000000003</v>
      </c>
      <c r="E200" s="74">
        <v>36.69</v>
      </c>
      <c r="F200" s="173" t="s">
        <v>746</v>
      </c>
      <c r="G200" s="172"/>
      <c r="H200" s="12"/>
    </row>
    <row r="201" spans="1:8" s="53" customFormat="1" ht="20.100000000000001" hidden="1" customHeight="1" x14ac:dyDescent="0.25">
      <c r="A201" s="15" t="s">
        <v>304</v>
      </c>
      <c r="B201" s="84" t="s">
        <v>294</v>
      </c>
      <c r="C201" s="85">
        <v>1.54</v>
      </c>
      <c r="D201" s="85">
        <v>0</v>
      </c>
      <c r="E201" s="85">
        <v>1.54</v>
      </c>
      <c r="F201" s="40"/>
      <c r="G201" s="15"/>
      <c r="H201" s="14"/>
    </row>
    <row r="202" spans="1:8" s="53" customFormat="1" ht="20.100000000000001" hidden="1" customHeight="1" x14ac:dyDescent="0.25">
      <c r="A202" s="15" t="s">
        <v>304</v>
      </c>
      <c r="B202" s="84" t="s">
        <v>295</v>
      </c>
      <c r="C202" s="85">
        <v>0.78</v>
      </c>
      <c r="D202" s="85">
        <v>0</v>
      </c>
      <c r="E202" s="85">
        <v>0.78</v>
      </c>
      <c r="F202" s="40"/>
      <c r="G202" s="15"/>
      <c r="H202" s="14"/>
    </row>
    <row r="203" spans="1:8" s="53" customFormat="1" ht="20.100000000000001" hidden="1" customHeight="1" x14ac:dyDescent="0.25">
      <c r="A203" s="15" t="s">
        <v>304</v>
      </c>
      <c r="B203" s="84" t="s">
        <v>296</v>
      </c>
      <c r="C203" s="85">
        <v>2.37</v>
      </c>
      <c r="D203" s="85">
        <v>0</v>
      </c>
      <c r="E203" s="85">
        <v>2.37</v>
      </c>
      <c r="F203" s="40"/>
      <c r="G203" s="15"/>
      <c r="H203" s="14"/>
    </row>
    <row r="204" spans="1:8" s="53" customFormat="1" ht="20.100000000000001" hidden="1" customHeight="1" x14ac:dyDescent="0.25">
      <c r="A204" s="15" t="s">
        <v>304</v>
      </c>
      <c r="B204" s="84" t="s">
        <v>297</v>
      </c>
      <c r="C204" s="85">
        <v>5.1800000000000006</v>
      </c>
      <c r="D204" s="85">
        <v>0.56000000000000005</v>
      </c>
      <c r="E204" s="85">
        <v>4.6199999999999992</v>
      </c>
      <c r="F204" s="40"/>
      <c r="G204" s="15"/>
      <c r="H204" s="14"/>
    </row>
    <row r="205" spans="1:8" s="53" customFormat="1" ht="20.100000000000001" hidden="1" customHeight="1" x14ac:dyDescent="0.25">
      <c r="A205" s="15" t="s">
        <v>304</v>
      </c>
      <c r="B205" s="84" t="s">
        <v>298</v>
      </c>
      <c r="C205" s="85">
        <v>6.5400000000000009</v>
      </c>
      <c r="D205" s="85">
        <v>1.04</v>
      </c>
      <c r="E205" s="85">
        <v>5.5000000000000009</v>
      </c>
      <c r="F205" s="40"/>
      <c r="G205" s="15"/>
      <c r="H205" s="14"/>
    </row>
    <row r="206" spans="1:8" s="53" customFormat="1" ht="20.100000000000001" hidden="1" customHeight="1" x14ac:dyDescent="0.25">
      <c r="A206" s="15" t="s">
        <v>304</v>
      </c>
      <c r="B206" s="84" t="s">
        <v>299</v>
      </c>
      <c r="C206" s="85">
        <v>1.65</v>
      </c>
      <c r="D206" s="85">
        <v>0.2</v>
      </c>
      <c r="E206" s="85">
        <v>1.4499999999999997</v>
      </c>
      <c r="F206" s="40"/>
      <c r="G206" s="15"/>
      <c r="H206" s="14"/>
    </row>
    <row r="207" spans="1:8" s="53" customFormat="1" ht="20.100000000000001" hidden="1" customHeight="1" x14ac:dyDescent="0.25">
      <c r="A207" s="15" t="s">
        <v>304</v>
      </c>
      <c r="B207" s="84" t="s">
        <v>300</v>
      </c>
      <c r="C207" s="85">
        <v>4.58</v>
      </c>
      <c r="D207" s="85">
        <v>0</v>
      </c>
      <c r="E207" s="85">
        <v>4.58</v>
      </c>
      <c r="F207" s="40"/>
      <c r="G207" s="15"/>
      <c r="H207" s="14"/>
    </row>
    <row r="208" spans="1:8" s="53" customFormat="1" ht="20.100000000000001" hidden="1" customHeight="1" x14ac:dyDescent="0.25">
      <c r="A208" s="15" t="s">
        <v>304</v>
      </c>
      <c r="B208" s="84" t="s">
        <v>301</v>
      </c>
      <c r="C208" s="85">
        <v>13.25</v>
      </c>
      <c r="D208" s="85">
        <v>0</v>
      </c>
      <c r="E208" s="85">
        <v>13.25</v>
      </c>
      <c r="F208" s="40"/>
      <c r="G208" s="15"/>
      <c r="H208" s="14"/>
    </row>
    <row r="209" spans="1:8" s="53" customFormat="1" ht="20.100000000000001" hidden="1" customHeight="1" x14ac:dyDescent="0.25">
      <c r="A209" s="15" t="s">
        <v>304</v>
      </c>
      <c r="B209" s="84" t="s">
        <v>302</v>
      </c>
      <c r="C209" s="85">
        <v>3.62</v>
      </c>
      <c r="D209" s="85">
        <v>1.02</v>
      </c>
      <c r="E209" s="85">
        <v>2.6</v>
      </c>
      <c r="F209" s="40"/>
      <c r="G209" s="15"/>
      <c r="H209" s="14"/>
    </row>
    <row r="210" spans="1:8" ht="20.100000000000001" hidden="1" customHeight="1" x14ac:dyDescent="0.25">
      <c r="A210" s="172">
        <v>3</v>
      </c>
      <c r="B210" s="174" t="s">
        <v>226</v>
      </c>
      <c r="C210" s="74">
        <v>152.94</v>
      </c>
      <c r="D210" s="74">
        <v>1.78</v>
      </c>
      <c r="E210" s="74">
        <v>151.16</v>
      </c>
      <c r="F210" s="173" t="s">
        <v>746</v>
      </c>
      <c r="G210" s="172"/>
      <c r="H210" s="12"/>
    </row>
    <row r="211" spans="1:8" s="53" customFormat="1" ht="20.100000000000001" hidden="1" customHeight="1" x14ac:dyDescent="0.25">
      <c r="A211" s="15" t="s">
        <v>304</v>
      </c>
      <c r="B211" s="84" t="s">
        <v>294</v>
      </c>
      <c r="C211" s="85">
        <v>7</v>
      </c>
      <c r="D211" s="85">
        <v>0</v>
      </c>
      <c r="E211" s="85">
        <v>7</v>
      </c>
      <c r="F211" s="40"/>
      <c r="G211" s="15"/>
      <c r="H211" s="14"/>
    </row>
    <row r="212" spans="1:8" s="53" customFormat="1" ht="20.100000000000001" hidden="1" customHeight="1" x14ac:dyDescent="0.25">
      <c r="A212" s="15" t="s">
        <v>304</v>
      </c>
      <c r="B212" s="84" t="s">
        <v>295</v>
      </c>
      <c r="C212" s="85">
        <v>16.12</v>
      </c>
      <c r="D212" s="85">
        <v>0</v>
      </c>
      <c r="E212" s="85">
        <v>16.12</v>
      </c>
      <c r="F212" s="40"/>
      <c r="G212" s="15"/>
      <c r="H212" s="14"/>
    </row>
    <row r="213" spans="1:8" s="53" customFormat="1" ht="20.100000000000001" hidden="1" customHeight="1" x14ac:dyDescent="0.25">
      <c r="A213" s="15" t="s">
        <v>304</v>
      </c>
      <c r="B213" s="84" t="s">
        <v>296</v>
      </c>
      <c r="C213" s="85">
        <v>20.38</v>
      </c>
      <c r="D213" s="85">
        <v>0</v>
      </c>
      <c r="E213" s="85">
        <v>20.38</v>
      </c>
      <c r="F213" s="40"/>
      <c r="G213" s="15"/>
      <c r="H213" s="14"/>
    </row>
    <row r="214" spans="1:8" s="53" customFormat="1" ht="20.100000000000001" hidden="1" customHeight="1" x14ac:dyDescent="0.25">
      <c r="A214" s="15" t="s">
        <v>304</v>
      </c>
      <c r="B214" s="84" t="s">
        <v>297</v>
      </c>
      <c r="C214" s="85">
        <v>13.2</v>
      </c>
      <c r="D214" s="85">
        <v>0</v>
      </c>
      <c r="E214" s="85">
        <v>13.2</v>
      </c>
      <c r="F214" s="40"/>
      <c r="G214" s="15"/>
      <c r="H214" s="14"/>
    </row>
    <row r="215" spans="1:8" s="53" customFormat="1" ht="20.100000000000001" hidden="1" customHeight="1" x14ac:dyDescent="0.25">
      <c r="A215" s="15" t="s">
        <v>304</v>
      </c>
      <c r="B215" s="84" t="s">
        <v>298</v>
      </c>
      <c r="C215" s="85">
        <v>21.62</v>
      </c>
      <c r="D215" s="85">
        <v>0.24</v>
      </c>
      <c r="E215" s="85">
        <v>21.38</v>
      </c>
      <c r="F215" s="40"/>
      <c r="G215" s="15"/>
      <c r="H215" s="14"/>
    </row>
    <row r="216" spans="1:8" s="53" customFormat="1" ht="20.100000000000001" hidden="1" customHeight="1" x14ac:dyDescent="0.25">
      <c r="A216" s="15" t="s">
        <v>304</v>
      </c>
      <c r="B216" s="84" t="s">
        <v>299</v>
      </c>
      <c r="C216" s="85">
        <v>14.25</v>
      </c>
      <c r="D216" s="85">
        <v>0.04</v>
      </c>
      <c r="E216" s="85">
        <v>14.21</v>
      </c>
      <c r="F216" s="40"/>
      <c r="G216" s="15"/>
      <c r="H216" s="14"/>
    </row>
    <row r="217" spans="1:8" s="53" customFormat="1" ht="20.100000000000001" hidden="1" customHeight="1" x14ac:dyDescent="0.25">
      <c r="A217" s="15" t="s">
        <v>304</v>
      </c>
      <c r="B217" s="84" t="s">
        <v>300</v>
      </c>
      <c r="C217" s="85">
        <v>23.5</v>
      </c>
      <c r="D217" s="85">
        <v>0</v>
      </c>
      <c r="E217" s="85">
        <v>23.5</v>
      </c>
      <c r="F217" s="40"/>
      <c r="G217" s="15"/>
      <c r="H217" s="14"/>
    </row>
    <row r="218" spans="1:8" s="53" customFormat="1" ht="20.100000000000001" hidden="1" customHeight="1" x14ac:dyDescent="0.25">
      <c r="A218" s="15" t="s">
        <v>304</v>
      </c>
      <c r="B218" s="84" t="s">
        <v>301</v>
      </c>
      <c r="C218" s="85">
        <v>14.5</v>
      </c>
      <c r="D218" s="85">
        <v>0</v>
      </c>
      <c r="E218" s="85">
        <v>14.5</v>
      </c>
      <c r="F218" s="40"/>
      <c r="G218" s="15"/>
      <c r="H218" s="14"/>
    </row>
    <row r="219" spans="1:8" s="53" customFormat="1" ht="20.100000000000001" hidden="1" customHeight="1" x14ac:dyDescent="0.25">
      <c r="A219" s="15" t="s">
        <v>304</v>
      </c>
      <c r="B219" s="84" t="s">
        <v>302</v>
      </c>
      <c r="C219" s="85">
        <v>22.37</v>
      </c>
      <c r="D219" s="85">
        <v>1.5</v>
      </c>
      <c r="E219" s="85">
        <v>20.87</v>
      </c>
      <c r="F219" s="40"/>
      <c r="G219" s="15"/>
      <c r="H219" s="14"/>
    </row>
    <row r="220" spans="1:8" ht="20.100000000000001" hidden="1" customHeight="1" x14ac:dyDescent="0.25">
      <c r="A220" s="172">
        <v>4</v>
      </c>
      <c r="B220" s="174" t="s">
        <v>227</v>
      </c>
      <c r="C220" s="74">
        <v>179.79000000000002</v>
      </c>
      <c r="D220" s="74">
        <v>1.82</v>
      </c>
      <c r="E220" s="74">
        <v>177.97</v>
      </c>
      <c r="F220" s="173" t="s">
        <v>746</v>
      </c>
      <c r="G220" s="172"/>
      <c r="H220" s="12"/>
    </row>
    <row r="221" spans="1:8" s="53" customFormat="1" ht="20.100000000000001" hidden="1" customHeight="1" x14ac:dyDescent="0.25">
      <c r="A221" s="15" t="s">
        <v>304</v>
      </c>
      <c r="B221" s="84" t="s">
        <v>294</v>
      </c>
      <c r="C221" s="85">
        <v>12.32</v>
      </c>
      <c r="D221" s="85">
        <v>0</v>
      </c>
      <c r="E221" s="85">
        <v>12.32</v>
      </c>
      <c r="F221" s="40"/>
      <c r="G221" s="15"/>
      <c r="H221" s="14"/>
    </row>
    <row r="222" spans="1:8" s="53" customFormat="1" ht="20.100000000000001" hidden="1" customHeight="1" x14ac:dyDescent="0.25">
      <c r="A222" s="15" t="s">
        <v>304</v>
      </c>
      <c r="B222" s="84" t="s">
        <v>295</v>
      </c>
      <c r="C222" s="85">
        <v>23.63</v>
      </c>
      <c r="D222" s="85">
        <v>0</v>
      </c>
      <c r="E222" s="85">
        <v>23.63</v>
      </c>
      <c r="F222" s="40"/>
      <c r="G222" s="15"/>
      <c r="H222" s="14"/>
    </row>
    <row r="223" spans="1:8" s="53" customFormat="1" ht="20.100000000000001" hidden="1" customHeight="1" x14ac:dyDescent="0.25">
      <c r="A223" s="15" t="s">
        <v>304</v>
      </c>
      <c r="B223" s="84" t="s">
        <v>296</v>
      </c>
      <c r="C223" s="85">
        <v>24.09</v>
      </c>
      <c r="D223" s="85">
        <v>0</v>
      </c>
      <c r="E223" s="85">
        <v>24.09</v>
      </c>
      <c r="F223" s="40"/>
      <c r="G223" s="15"/>
      <c r="H223" s="14"/>
    </row>
    <row r="224" spans="1:8" s="53" customFormat="1" ht="20.100000000000001" hidden="1" customHeight="1" x14ac:dyDescent="0.25">
      <c r="A224" s="15" t="s">
        <v>304</v>
      </c>
      <c r="B224" s="84" t="s">
        <v>297</v>
      </c>
      <c r="C224" s="85">
        <v>17.3</v>
      </c>
      <c r="D224" s="85">
        <v>0</v>
      </c>
      <c r="E224" s="85">
        <v>17.3</v>
      </c>
      <c r="F224" s="40"/>
      <c r="G224" s="15"/>
      <c r="H224" s="14"/>
    </row>
    <row r="225" spans="1:8" s="53" customFormat="1" ht="20.100000000000001" hidden="1" customHeight="1" x14ac:dyDescent="0.25">
      <c r="A225" s="15" t="s">
        <v>304</v>
      </c>
      <c r="B225" s="84" t="s">
        <v>298</v>
      </c>
      <c r="C225" s="85">
        <v>21.52</v>
      </c>
      <c r="D225" s="85">
        <v>0.30000000000000004</v>
      </c>
      <c r="E225" s="85">
        <v>21.22</v>
      </c>
      <c r="F225" s="40"/>
      <c r="G225" s="15"/>
      <c r="H225" s="14"/>
    </row>
    <row r="226" spans="1:8" s="53" customFormat="1" ht="20.100000000000001" hidden="1" customHeight="1" x14ac:dyDescent="0.25">
      <c r="A226" s="15" t="s">
        <v>304</v>
      </c>
      <c r="B226" s="84" t="s">
        <v>299</v>
      </c>
      <c r="C226" s="85">
        <v>14.83</v>
      </c>
      <c r="D226" s="85">
        <v>0.22999999999999998</v>
      </c>
      <c r="E226" s="85">
        <v>14.6</v>
      </c>
      <c r="F226" s="40"/>
      <c r="G226" s="15"/>
      <c r="H226" s="14"/>
    </row>
    <row r="227" spans="1:8" s="53" customFormat="1" ht="20.100000000000001" hidden="1" customHeight="1" x14ac:dyDescent="0.25">
      <c r="A227" s="15" t="s">
        <v>304</v>
      </c>
      <c r="B227" s="84" t="s">
        <v>300</v>
      </c>
      <c r="C227" s="85">
        <v>27.67</v>
      </c>
      <c r="D227" s="85">
        <v>0</v>
      </c>
      <c r="E227" s="85">
        <v>27.67</v>
      </c>
      <c r="F227" s="40"/>
      <c r="G227" s="15"/>
      <c r="H227" s="14"/>
    </row>
    <row r="228" spans="1:8" s="53" customFormat="1" ht="20.100000000000001" hidden="1" customHeight="1" x14ac:dyDescent="0.25">
      <c r="A228" s="15" t="s">
        <v>304</v>
      </c>
      <c r="B228" s="84" t="s">
        <v>301</v>
      </c>
      <c r="C228" s="85">
        <v>14.15</v>
      </c>
      <c r="D228" s="85">
        <v>0</v>
      </c>
      <c r="E228" s="85">
        <v>14.15</v>
      </c>
      <c r="F228" s="40"/>
      <c r="G228" s="15"/>
      <c r="H228" s="14"/>
    </row>
    <row r="229" spans="1:8" s="53" customFormat="1" ht="20.100000000000001" hidden="1" customHeight="1" x14ac:dyDescent="0.25">
      <c r="A229" s="15" t="s">
        <v>304</v>
      </c>
      <c r="B229" s="84" t="s">
        <v>302</v>
      </c>
      <c r="C229" s="85">
        <v>24.28</v>
      </c>
      <c r="D229" s="85">
        <v>1.29</v>
      </c>
      <c r="E229" s="85">
        <v>22.990000000000002</v>
      </c>
      <c r="F229" s="40"/>
      <c r="G229" s="15"/>
      <c r="H229" s="14"/>
    </row>
    <row r="230" spans="1:8" ht="20.100000000000001" hidden="1" customHeight="1" x14ac:dyDescent="0.25">
      <c r="A230" s="172">
        <v>5</v>
      </c>
      <c r="B230" s="174" t="s">
        <v>228</v>
      </c>
      <c r="C230" s="74">
        <v>200.49000000000004</v>
      </c>
      <c r="D230" s="74">
        <v>0.8600000000000001</v>
      </c>
      <c r="E230" s="74">
        <v>199.63000000000002</v>
      </c>
      <c r="F230" s="173" t="s">
        <v>746</v>
      </c>
      <c r="G230" s="172"/>
      <c r="H230" s="12"/>
    </row>
    <row r="231" spans="1:8" s="53" customFormat="1" ht="20.100000000000001" hidden="1" customHeight="1" x14ac:dyDescent="0.25">
      <c r="A231" s="15" t="s">
        <v>304</v>
      </c>
      <c r="B231" s="84" t="s">
        <v>294</v>
      </c>
      <c r="C231" s="85">
        <v>26.63</v>
      </c>
      <c r="D231" s="85">
        <v>0</v>
      </c>
      <c r="E231" s="85">
        <v>26.63</v>
      </c>
      <c r="F231" s="40"/>
      <c r="G231" s="15"/>
      <c r="H231" s="14"/>
    </row>
    <row r="232" spans="1:8" s="53" customFormat="1" ht="20.100000000000001" hidden="1" customHeight="1" x14ac:dyDescent="0.25">
      <c r="A232" s="15" t="s">
        <v>304</v>
      </c>
      <c r="B232" s="84" t="s">
        <v>295</v>
      </c>
      <c r="C232" s="85">
        <v>26.95</v>
      </c>
      <c r="D232" s="85">
        <v>0</v>
      </c>
      <c r="E232" s="85">
        <v>26.95</v>
      </c>
      <c r="F232" s="40"/>
      <c r="G232" s="15"/>
      <c r="H232" s="14"/>
    </row>
    <row r="233" spans="1:8" s="53" customFormat="1" ht="20.100000000000001" hidden="1" customHeight="1" x14ac:dyDescent="0.25">
      <c r="A233" s="15" t="s">
        <v>304</v>
      </c>
      <c r="B233" s="84" t="s">
        <v>296</v>
      </c>
      <c r="C233" s="85">
        <v>22.56</v>
      </c>
      <c r="D233" s="85">
        <v>0</v>
      </c>
      <c r="E233" s="85">
        <v>22.56</v>
      </c>
      <c r="F233" s="40"/>
      <c r="G233" s="15"/>
      <c r="H233" s="14"/>
    </row>
    <row r="234" spans="1:8" s="53" customFormat="1" ht="20.100000000000001" hidden="1" customHeight="1" x14ac:dyDescent="0.25">
      <c r="A234" s="15" t="s">
        <v>304</v>
      </c>
      <c r="B234" s="84" t="s">
        <v>297</v>
      </c>
      <c r="C234" s="85">
        <v>21.04</v>
      </c>
      <c r="D234" s="85">
        <v>0</v>
      </c>
      <c r="E234" s="85">
        <v>21.04</v>
      </c>
      <c r="F234" s="40"/>
      <c r="G234" s="15"/>
      <c r="H234" s="14"/>
    </row>
    <row r="235" spans="1:8" s="53" customFormat="1" ht="20.100000000000001" hidden="1" customHeight="1" x14ac:dyDescent="0.25">
      <c r="A235" s="15" t="s">
        <v>304</v>
      </c>
      <c r="B235" s="84" t="s">
        <v>298</v>
      </c>
      <c r="C235" s="85">
        <v>22</v>
      </c>
      <c r="D235" s="85">
        <v>0</v>
      </c>
      <c r="E235" s="85">
        <v>22</v>
      </c>
      <c r="F235" s="40"/>
      <c r="G235" s="15"/>
      <c r="H235" s="14"/>
    </row>
    <row r="236" spans="1:8" s="53" customFormat="1" ht="20.100000000000001" hidden="1" customHeight="1" x14ac:dyDescent="0.25">
      <c r="A236" s="15" t="s">
        <v>304</v>
      </c>
      <c r="B236" s="84" t="s">
        <v>299</v>
      </c>
      <c r="C236" s="85">
        <v>14.99</v>
      </c>
      <c r="D236" s="85">
        <v>0</v>
      </c>
      <c r="E236" s="85">
        <v>14.99</v>
      </c>
      <c r="F236" s="40"/>
      <c r="G236" s="15"/>
      <c r="H236" s="14"/>
    </row>
    <row r="237" spans="1:8" s="53" customFormat="1" ht="20.100000000000001" hidden="1" customHeight="1" x14ac:dyDescent="0.25">
      <c r="A237" s="15" t="s">
        <v>304</v>
      </c>
      <c r="B237" s="84" t="s">
        <v>300</v>
      </c>
      <c r="C237" s="85">
        <v>27.770000000000003</v>
      </c>
      <c r="D237" s="85">
        <v>0</v>
      </c>
      <c r="E237" s="85">
        <v>27.770000000000003</v>
      </c>
      <c r="F237" s="40"/>
      <c r="G237" s="15"/>
      <c r="H237" s="14"/>
    </row>
    <row r="238" spans="1:8" s="53" customFormat="1" ht="20.100000000000001" hidden="1" customHeight="1" x14ac:dyDescent="0.25">
      <c r="A238" s="15" t="s">
        <v>304</v>
      </c>
      <c r="B238" s="84" t="s">
        <v>301</v>
      </c>
      <c r="C238" s="85">
        <v>14.75</v>
      </c>
      <c r="D238" s="85">
        <v>0</v>
      </c>
      <c r="E238" s="85">
        <v>14.75</v>
      </c>
      <c r="F238" s="40"/>
      <c r="G238" s="15"/>
      <c r="H238" s="14"/>
    </row>
    <row r="239" spans="1:8" s="53" customFormat="1" ht="20.100000000000001" hidden="1" customHeight="1" x14ac:dyDescent="0.25">
      <c r="A239" s="15" t="s">
        <v>304</v>
      </c>
      <c r="B239" s="84" t="s">
        <v>302</v>
      </c>
      <c r="C239" s="85">
        <v>23.8</v>
      </c>
      <c r="D239" s="85">
        <v>0.8600000000000001</v>
      </c>
      <c r="E239" s="85">
        <v>22.94</v>
      </c>
      <c r="F239" s="40"/>
      <c r="G239" s="15"/>
      <c r="H239" s="14"/>
    </row>
    <row r="240" spans="1:8" s="136" customFormat="1" ht="20.100000000000001" customHeight="1" x14ac:dyDescent="0.25">
      <c r="A240" s="117" t="s">
        <v>437</v>
      </c>
      <c r="B240" s="118" t="s">
        <v>99</v>
      </c>
      <c r="C240" s="142">
        <v>539.51000000000022</v>
      </c>
      <c r="D240" s="142">
        <v>0</v>
      </c>
      <c r="E240" s="142">
        <v>539.51000000000022</v>
      </c>
      <c r="F240" s="119"/>
      <c r="G240" s="117"/>
      <c r="H240" s="119"/>
    </row>
    <row r="241" spans="1:8" ht="20.100000000000001" customHeight="1" x14ac:dyDescent="0.25">
      <c r="A241" s="172">
        <v>1</v>
      </c>
      <c r="B241" s="106" t="s">
        <v>382</v>
      </c>
      <c r="C241" s="74">
        <v>4.53</v>
      </c>
      <c r="D241" s="74"/>
      <c r="E241" s="74">
        <v>4.53</v>
      </c>
      <c r="F241" s="173" t="s">
        <v>284</v>
      </c>
      <c r="G241" s="172">
        <v>2018</v>
      </c>
      <c r="H241" s="106"/>
    </row>
    <row r="242" spans="1:8" ht="20.100000000000001" customHeight="1" x14ac:dyDescent="0.25">
      <c r="A242" s="172">
        <v>2</v>
      </c>
      <c r="B242" s="174" t="s">
        <v>447</v>
      </c>
      <c r="C242" s="74">
        <v>2.15</v>
      </c>
      <c r="D242" s="74"/>
      <c r="E242" s="74">
        <v>2.15</v>
      </c>
      <c r="F242" s="173" t="s">
        <v>284</v>
      </c>
      <c r="G242" s="172">
        <v>2018</v>
      </c>
      <c r="H242" s="12"/>
    </row>
    <row r="243" spans="1:8" ht="20.100000000000001" customHeight="1" x14ac:dyDescent="0.25">
      <c r="A243" s="172">
        <v>3</v>
      </c>
      <c r="B243" s="106" t="s">
        <v>448</v>
      </c>
      <c r="C243" s="74">
        <v>42.46</v>
      </c>
      <c r="D243" s="74"/>
      <c r="E243" s="74">
        <v>42.46</v>
      </c>
      <c r="F243" s="173" t="s">
        <v>285</v>
      </c>
      <c r="G243" s="172">
        <v>2020</v>
      </c>
      <c r="H243" s="106"/>
    </row>
    <row r="244" spans="1:8" ht="30" customHeight="1" x14ac:dyDescent="0.25">
      <c r="A244" s="172">
        <v>4</v>
      </c>
      <c r="B244" s="106" t="s">
        <v>449</v>
      </c>
      <c r="C244" s="74">
        <v>13.68</v>
      </c>
      <c r="D244" s="74"/>
      <c r="E244" s="74">
        <v>13.68</v>
      </c>
      <c r="F244" s="173" t="s">
        <v>285</v>
      </c>
      <c r="G244" s="172">
        <v>2019</v>
      </c>
      <c r="H244" s="106"/>
    </row>
    <row r="245" spans="1:8" ht="30" customHeight="1" x14ac:dyDescent="0.25">
      <c r="A245" s="172">
        <v>5</v>
      </c>
      <c r="B245" s="173" t="s">
        <v>753</v>
      </c>
      <c r="C245" s="74">
        <v>80</v>
      </c>
      <c r="D245" s="74"/>
      <c r="E245" s="74">
        <v>80</v>
      </c>
      <c r="F245" s="173" t="s">
        <v>286</v>
      </c>
      <c r="G245" s="108">
        <v>2017</v>
      </c>
      <c r="H245" s="12"/>
    </row>
    <row r="246" spans="1:8" ht="20.100000000000001" customHeight="1" x14ac:dyDescent="0.25">
      <c r="A246" s="172">
        <v>6</v>
      </c>
      <c r="B246" s="106" t="s">
        <v>733</v>
      </c>
      <c r="C246" s="74">
        <v>10</v>
      </c>
      <c r="D246" s="74"/>
      <c r="E246" s="74">
        <v>10</v>
      </c>
      <c r="F246" s="173" t="s">
        <v>286</v>
      </c>
      <c r="G246" s="172">
        <v>2018</v>
      </c>
      <c r="H246" s="12"/>
    </row>
    <row r="247" spans="1:8" ht="20.100000000000001" customHeight="1" x14ac:dyDescent="0.25">
      <c r="A247" s="172">
        <v>7</v>
      </c>
      <c r="B247" s="173" t="s">
        <v>730</v>
      </c>
      <c r="C247" s="74">
        <v>5</v>
      </c>
      <c r="D247" s="74"/>
      <c r="E247" s="74">
        <v>5</v>
      </c>
      <c r="F247" s="173" t="s">
        <v>287</v>
      </c>
      <c r="G247" s="172">
        <v>2019</v>
      </c>
      <c r="H247" s="173"/>
    </row>
    <row r="248" spans="1:8" ht="25.5" x14ac:dyDescent="0.25">
      <c r="A248" s="172">
        <v>8</v>
      </c>
      <c r="B248" s="106" t="s">
        <v>691</v>
      </c>
      <c r="C248" s="74">
        <v>10.199999999999999</v>
      </c>
      <c r="D248" s="74"/>
      <c r="E248" s="74">
        <v>10.199999999999999</v>
      </c>
      <c r="F248" s="173" t="s">
        <v>289</v>
      </c>
      <c r="G248" s="172">
        <v>2020</v>
      </c>
      <c r="H248" s="12"/>
    </row>
    <row r="249" spans="1:8" ht="20.100000000000001" customHeight="1" x14ac:dyDescent="0.25">
      <c r="A249" s="172">
        <v>9</v>
      </c>
      <c r="B249" s="106" t="s">
        <v>692</v>
      </c>
      <c r="C249" s="74">
        <v>10</v>
      </c>
      <c r="D249" s="74"/>
      <c r="E249" s="74">
        <v>10</v>
      </c>
      <c r="F249" s="173" t="s">
        <v>290</v>
      </c>
      <c r="G249" s="172">
        <v>2018</v>
      </c>
      <c r="H249" s="106"/>
    </row>
    <row r="250" spans="1:8" ht="20.100000000000001" customHeight="1" x14ac:dyDescent="0.25">
      <c r="A250" s="172">
        <v>10</v>
      </c>
      <c r="B250" s="106" t="s">
        <v>693</v>
      </c>
      <c r="C250" s="74">
        <v>6.29</v>
      </c>
      <c r="D250" s="74"/>
      <c r="E250" s="74">
        <v>6.29</v>
      </c>
      <c r="F250" s="173" t="s">
        <v>291</v>
      </c>
      <c r="G250" s="172">
        <v>2019</v>
      </c>
      <c r="H250" s="106"/>
    </row>
    <row r="251" spans="1:8" ht="25.5" x14ac:dyDescent="0.25">
      <c r="A251" s="172">
        <v>11</v>
      </c>
      <c r="B251" s="106" t="s">
        <v>694</v>
      </c>
      <c r="C251" s="74">
        <v>9</v>
      </c>
      <c r="D251" s="74"/>
      <c r="E251" s="74">
        <v>9</v>
      </c>
      <c r="F251" s="173" t="s">
        <v>292</v>
      </c>
      <c r="G251" s="172">
        <v>2017</v>
      </c>
      <c r="H251" s="173"/>
    </row>
    <row r="252" spans="1:8" ht="40.5" customHeight="1" x14ac:dyDescent="0.25">
      <c r="A252" s="172">
        <v>12</v>
      </c>
      <c r="B252" s="106" t="s">
        <v>732</v>
      </c>
      <c r="C252" s="74">
        <v>116.45</v>
      </c>
      <c r="D252" s="74"/>
      <c r="E252" s="74">
        <v>116.45</v>
      </c>
      <c r="F252" s="173" t="s">
        <v>746</v>
      </c>
      <c r="G252" s="172" t="s">
        <v>303</v>
      </c>
      <c r="H252" s="106"/>
    </row>
    <row r="253" spans="1:8" ht="25.5" x14ac:dyDescent="0.25">
      <c r="A253" s="172">
        <v>13</v>
      </c>
      <c r="B253" s="174" t="s">
        <v>731</v>
      </c>
      <c r="C253" s="74">
        <v>229.75</v>
      </c>
      <c r="D253" s="74"/>
      <c r="E253" s="74">
        <v>229.75</v>
      </c>
      <c r="F253" s="173" t="s">
        <v>746</v>
      </c>
      <c r="G253" s="172">
        <v>2020</v>
      </c>
      <c r="H253" s="12"/>
    </row>
    <row r="254" spans="1:8" s="136" customFormat="1" ht="20.100000000000001" customHeight="1" x14ac:dyDescent="0.25">
      <c r="A254" s="117" t="s">
        <v>438</v>
      </c>
      <c r="B254" s="118" t="s">
        <v>102</v>
      </c>
      <c r="C254" s="142">
        <v>27.990000000000002</v>
      </c>
      <c r="D254" s="142">
        <v>15.120000000000001</v>
      </c>
      <c r="E254" s="142">
        <v>12.870000000000001</v>
      </c>
      <c r="F254" s="119"/>
      <c r="G254" s="117"/>
      <c r="H254" s="119"/>
    </row>
    <row r="255" spans="1:8" ht="25.5" x14ac:dyDescent="0.25">
      <c r="A255" s="172">
        <v>1</v>
      </c>
      <c r="B255" s="106" t="s">
        <v>757</v>
      </c>
      <c r="C255" s="74">
        <v>18.899999999999999</v>
      </c>
      <c r="D255" s="74">
        <v>10.5</v>
      </c>
      <c r="E255" s="74">
        <v>8.4</v>
      </c>
      <c r="F255" s="173" t="s">
        <v>756</v>
      </c>
      <c r="G255" s="25">
        <v>2018</v>
      </c>
      <c r="H255" s="12"/>
    </row>
    <row r="256" spans="1:8" ht="25.5" x14ac:dyDescent="0.25">
      <c r="A256" s="172">
        <v>2</v>
      </c>
      <c r="B256" s="106" t="s">
        <v>453</v>
      </c>
      <c r="C256" s="74">
        <v>9.09</v>
      </c>
      <c r="D256" s="74">
        <v>4.62</v>
      </c>
      <c r="E256" s="74">
        <v>4.4700000000000006</v>
      </c>
      <c r="F256" s="173" t="s">
        <v>756</v>
      </c>
      <c r="G256" s="25">
        <v>2017</v>
      </c>
      <c r="H256" s="12"/>
    </row>
    <row r="257" spans="1:8" ht="30" customHeight="1" x14ac:dyDescent="0.25">
      <c r="A257" s="172">
        <v>3</v>
      </c>
      <c r="B257" s="173" t="s">
        <v>755</v>
      </c>
      <c r="C257" s="74"/>
      <c r="D257" s="74"/>
      <c r="E257" s="74"/>
      <c r="F257" s="12"/>
      <c r="G257" s="172"/>
      <c r="H257" s="12"/>
    </row>
    <row r="258" spans="1:8" s="49" customFormat="1" ht="20.100000000000001" customHeight="1" x14ac:dyDescent="0.25">
      <c r="A258" s="175" t="s">
        <v>150</v>
      </c>
      <c r="B258" s="39" t="s">
        <v>643</v>
      </c>
      <c r="C258" s="79">
        <v>37.17</v>
      </c>
      <c r="D258" s="79">
        <v>0</v>
      </c>
      <c r="E258" s="79">
        <v>37.17</v>
      </c>
      <c r="F258" s="10"/>
      <c r="G258" s="175"/>
      <c r="H258" s="10"/>
    </row>
    <row r="259" spans="1:8" ht="20.100000000000001" customHeight="1" x14ac:dyDescent="0.25">
      <c r="A259" s="172">
        <v>1</v>
      </c>
      <c r="B259" s="174" t="s">
        <v>555</v>
      </c>
      <c r="C259" s="74">
        <v>0.1</v>
      </c>
      <c r="D259" s="74"/>
      <c r="E259" s="74">
        <v>0.1</v>
      </c>
      <c r="F259" s="173" t="s">
        <v>287</v>
      </c>
      <c r="G259" s="172">
        <v>2018</v>
      </c>
      <c r="H259" s="12"/>
    </row>
    <row r="260" spans="1:8" ht="20.100000000000001" customHeight="1" x14ac:dyDescent="0.25">
      <c r="A260" s="172">
        <v>2</v>
      </c>
      <c r="B260" s="174" t="s">
        <v>556</v>
      </c>
      <c r="C260" s="74">
        <v>0.1</v>
      </c>
      <c r="D260" s="74"/>
      <c r="E260" s="74">
        <v>0.1</v>
      </c>
      <c r="F260" s="173" t="s">
        <v>287</v>
      </c>
      <c r="G260" s="172">
        <v>2019</v>
      </c>
      <c r="H260" s="12"/>
    </row>
    <row r="261" spans="1:8" ht="27.75" customHeight="1" x14ac:dyDescent="0.25">
      <c r="A261" s="172">
        <v>3</v>
      </c>
      <c r="B261" s="174" t="s">
        <v>557</v>
      </c>
      <c r="C261" s="74">
        <v>0.1</v>
      </c>
      <c r="D261" s="74"/>
      <c r="E261" s="74">
        <v>0.1</v>
      </c>
      <c r="F261" s="173" t="s">
        <v>287</v>
      </c>
      <c r="G261" s="172">
        <v>2020</v>
      </c>
      <c r="H261" s="173"/>
    </row>
    <row r="262" spans="1:8" ht="20.100000000000001" customHeight="1" x14ac:dyDescent="0.25">
      <c r="A262" s="172">
        <v>4</v>
      </c>
      <c r="B262" s="174" t="s">
        <v>683</v>
      </c>
      <c r="C262" s="74">
        <v>0.32</v>
      </c>
      <c r="D262" s="74"/>
      <c r="E262" s="74">
        <v>0.32</v>
      </c>
      <c r="F262" s="173" t="s">
        <v>288</v>
      </c>
      <c r="G262" s="172">
        <v>2018</v>
      </c>
      <c r="H262" s="173"/>
    </row>
    <row r="263" spans="1:8" ht="20.100000000000001" customHeight="1" x14ac:dyDescent="0.25">
      <c r="A263" s="172">
        <v>5</v>
      </c>
      <c r="B263" s="106" t="s">
        <v>564</v>
      </c>
      <c r="C263" s="74">
        <v>5</v>
      </c>
      <c r="D263" s="74"/>
      <c r="E263" s="74">
        <v>5</v>
      </c>
      <c r="F263" s="173" t="s">
        <v>288</v>
      </c>
      <c r="G263" s="172">
        <v>2017</v>
      </c>
      <c r="H263" s="115"/>
    </row>
    <row r="264" spans="1:8" ht="20.100000000000001" customHeight="1" x14ac:dyDescent="0.25">
      <c r="A264" s="172">
        <v>6</v>
      </c>
      <c r="B264" s="106" t="s">
        <v>558</v>
      </c>
      <c r="C264" s="74">
        <v>3.1</v>
      </c>
      <c r="D264" s="74"/>
      <c r="E264" s="74">
        <v>3.1</v>
      </c>
      <c r="F264" s="173" t="s">
        <v>289</v>
      </c>
      <c r="G264" s="172">
        <v>2019</v>
      </c>
      <c r="H264" s="12"/>
    </row>
    <row r="265" spans="1:8" ht="20.100000000000001" customHeight="1" x14ac:dyDescent="0.25">
      <c r="A265" s="172">
        <v>7</v>
      </c>
      <c r="B265" s="111" t="s">
        <v>559</v>
      </c>
      <c r="C265" s="74">
        <v>1.5</v>
      </c>
      <c r="D265" s="74"/>
      <c r="E265" s="74">
        <v>1.5</v>
      </c>
      <c r="F265" s="173" t="s">
        <v>289</v>
      </c>
      <c r="G265" s="172">
        <v>2018</v>
      </c>
      <c r="H265" s="12"/>
    </row>
    <row r="266" spans="1:8" ht="20.100000000000001" customHeight="1" x14ac:dyDescent="0.25">
      <c r="A266" s="172">
        <v>8</v>
      </c>
      <c r="B266" s="111" t="s">
        <v>560</v>
      </c>
      <c r="C266" s="74">
        <v>10</v>
      </c>
      <c r="D266" s="74"/>
      <c r="E266" s="74">
        <v>10</v>
      </c>
      <c r="F266" s="173" t="s">
        <v>289</v>
      </c>
      <c r="G266" s="172">
        <v>2018</v>
      </c>
      <c r="H266" s="12"/>
    </row>
    <row r="267" spans="1:8" ht="20.100000000000001" customHeight="1" x14ac:dyDescent="0.25">
      <c r="A267" s="172">
        <v>9</v>
      </c>
      <c r="B267" s="111" t="s">
        <v>561</v>
      </c>
      <c r="C267" s="74">
        <v>11.35</v>
      </c>
      <c r="D267" s="74"/>
      <c r="E267" s="74">
        <v>11.35</v>
      </c>
      <c r="F267" s="173" t="s">
        <v>289</v>
      </c>
      <c r="G267" s="172">
        <v>2018</v>
      </c>
      <c r="H267" s="12"/>
    </row>
    <row r="268" spans="1:8" ht="20.100000000000001" customHeight="1" x14ac:dyDescent="0.25">
      <c r="A268" s="172">
        <v>10</v>
      </c>
      <c r="B268" s="111" t="s">
        <v>562</v>
      </c>
      <c r="C268" s="74">
        <v>1.1200000000000001</v>
      </c>
      <c r="D268" s="74"/>
      <c r="E268" s="74">
        <v>1.1200000000000001</v>
      </c>
      <c r="F268" s="173" t="s">
        <v>289</v>
      </c>
      <c r="G268" s="172">
        <v>2019</v>
      </c>
      <c r="H268" s="12"/>
    </row>
    <row r="269" spans="1:8" ht="20.100000000000001" customHeight="1" x14ac:dyDescent="0.25">
      <c r="A269" s="172">
        <v>11</v>
      </c>
      <c r="B269" s="173" t="s">
        <v>563</v>
      </c>
      <c r="C269" s="74">
        <v>3.9800000000000004</v>
      </c>
      <c r="D269" s="74"/>
      <c r="E269" s="74">
        <v>3.9800000000000004</v>
      </c>
      <c r="F269" s="173" t="s">
        <v>290</v>
      </c>
      <c r="G269" s="172">
        <v>2017</v>
      </c>
      <c r="H269" s="12"/>
    </row>
    <row r="270" spans="1:8" ht="20.100000000000001" customHeight="1" x14ac:dyDescent="0.25">
      <c r="A270" s="172">
        <v>12</v>
      </c>
      <c r="B270" s="107" t="s">
        <v>684</v>
      </c>
      <c r="C270" s="74">
        <v>0.5</v>
      </c>
      <c r="D270" s="74"/>
      <c r="E270" s="74">
        <v>0.5</v>
      </c>
      <c r="F270" s="173" t="s">
        <v>291</v>
      </c>
      <c r="G270" s="172">
        <v>2018</v>
      </c>
      <c r="H270" s="12"/>
    </row>
    <row r="271" spans="1:8" s="49" customFormat="1" ht="20.100000000000001" customHeight="1" x14ac:dyDescent="0.25">
      <c r="A271" s="175" t="s">
        <v>151</v>
      </c>
      <c r="B271" s="39" t="s">
        <v>111</v>
      </c>
      <c r="C271" s="79">
        <v>124.98999999999995</v>
      </c>
      <c r="D271" s="79">
        <v>0.2</v>
      </c>
      <c r="E271" s="79">
        <v>124.78999999999995</v>
      </c>
      <c r="F271" s="10"/>
      <c r="G271" s="175"/>
      <c r="H271" s="10"/>
    </row>
    <row r="272" spans="1:8" ht="25.5" x14ac:dyDescent="0.25">
      <c r="A272" s="172">
        <v>1</v>
      </c>
      <c r="B272" s="106" t="s">
        <v>747</v>
      </c>
      <c r="C272" s="74">
        <v>0.65</v>
      </c>
      <c r="D272" s="74"/>
      <c r="E272" s="74">
        <v>0.65</v>
      </c>
      <c r="F272" s="173" t="s">
        <v>288</v>
      </c>
      <c r="G272" s="172">
        <v>2017</v>
      </c>
      <c r="H272" s="106"/>
    </row>
    <row r="273" spans="1:8" ht="20.100000000000001" customHeight="1" x14ac:dyDescent="0.25">
      <c r="A273" s="172">
        <v>2</v>
      </c>
      <c r="B273" s="106" t="s">
        <v>565</v>
      </c>
      <c r="C273" s="74">
        <v>0.6</v>
      </c>
      <c r="D273" s="74"/>
      <c r="E273" s="74">
        <v>0.6</v>
      </c>
      <c r="F273" s="173" t="s">
        <v>288</v>
      </c>
      <c r="G273" s="172">
        <v>2017</v>
      </c>
      <c r="H273" s="109"/>
    </row>
    <row r="274" spans="1:8" ht="20.100000000000001" customHeight="1" x14ac:dyDescent="0.25">
      <c r="A274" s="172">
        <v>3</v>
      </c>
      <c r="B274" s="174" t="s">
        <v>685</v>
      </c>
      <c r="C274" s="74">
        <v>4</v>
      </c>
      <c r="D274" s="74"/>
      <c r="E274" s="74">
        <v>4</v>
      </c>
      <c r="F274" s="173" t="s">
        <v>290</v>
      </c>
      <c r="G274" s="172">
        <v>2017</v>
      </c>
      <c r="H274" s="106"/>
    </row>
    <row r="275" spans="1:8" ht="20.100000000000001" customHeight="1" x14ac:dyDescent="0.25">
      <c r="A275" s="230">
        <v>4</v>
      </c>
      <c r="B275" s="231" t="s">
        <v>566</v>
      </c>
      <c r="C275" s="74">
        <v>19.5</v>
      </c>
      <c r="D275" s="74"/>
      <c r="E275" s="74">
        <v>19.5</v>
      </c>
      <c r="F275" s="173" t="s">
        <v>291</v>
      </c>
      <c r="G275" s="172">
        <v>2017</v>
      </c>
      <c r="H275" s="115"/>
    </row>
    <row r="276" spans="1:8" ht="20.100000000000001" customHeight="1" x14ac:dyDescent="0.25">
      <c r="A276" s="230"/>
      <c r="B276" s="231"/>
      <c r="C276" s="74">
        <v>40.700000000000003</v>
      </c>
      <c r="D276" s="74"/>
      <c r="E276" s="74">
        <v>40.700000000000003</v>
      </c>
      <c r="F276" s="173" t="s">
        <v>291</v>
      </c>
      <c r="G276" s="172">
        <v>2018</v>
      </c>
      <c r="H276" s="115"/>
    </row>
    <row r="277" spans="1:8" ht="30" customHeight="1" x14ac:dyDescent="0.25">
      <c r="A277" s="172">
        <v>5</v>
      </c>
      <c r="B277" s="174" t="s">
        <v>808</v>
      </c>
      <c r="C277" s="74">
        <v>26.1</v>
      </c>
      <c r="D277" s="74"/>
      <c r="E277" s="74">
        <v>26.1</v>
      </c>
      <c r="F277" s="173" t="s">
        <v>287</v>
      </c>
      <c r="G277" s="172">
        <v>2018</v>
      </c>
      <c r="H277" s="106"/>
    </row>
    <row r="278" spans="1:8" ht="28.5" customHeight="1" x14ac:dyDescent="0.25">
      <c r="A278" s="172">
        <v>6</v>
      </c>
      <c r="B278" s="173" t="s">
        <v>828</v>
      </c>
      <c r="C278" s="74">
        <v>33.240000000000009</v>
      </c>
      <c r="D278" s="74"/>
      <c r="E278" s="74">
        <v>33.240000000000009</v>
      </c>
      <c r="F278" s="173" t="s">
        <v>746</v>
      </c>
      <c r="G278" s="172" t="s">
        <v>303</v>
      </c>
      <c r="H278" s="115"/>
    </row>
    <row r="279" spans="1:8" s="49" customFormat="1" ht="20.100000000000001" hidden="1" customHeight="1" x14ac:dyDescent="0.25">
      <c r="A279" s="175" t="s">
        <v>696</v>
      </c>
      <c r="B279" s="39" t="s">
        <v>827</v>
      </c>
      <c r="C279" s="79"/>
      <c r="D279" s="79"/>
      <c r="E279" s="79"/>
      <c r="F279" s="39"/>
      <c r="G279" s="175"/>
      <c r="H279" s="137"/>
    </row>
    <row r="280" spans="1:8" ht="20.100000000000001" hidden="1" customHeight="1" x14ac:dyDescent="0.25">
      <c r="A280" s="172" t="s">
        <v>304</v>
      </c>
      <c r="B280" s="174" t="s">
        <v>294</v>
      </c>
      <c r="C280" s="74">
        <v>1.9000000000000001</v>
      </c>
      <c r="D280" s="74">
        <v>0</v>
      </c>
      <c r="E280" s="74">
        <v>1.9000000000000001</v>
      </c>
      <c r="F280" s="173" t="s">
        <v>284</v>
      </c>
      <c r="G280" s="172"/>
      <c r="H280" s="12"/>
    </row>
    <row r="281" spans="1:8" ht="20.100000000000001" hidden="1" customHeight="1" x14ac:dyDescent="0.25">
      <c r="A281" s="172" t="s">
        <v>304</v>
      </c>
      <c r="B281" s="174" t="s">
        <v>295</v>
      </c>
      <c r="C281" s="74">
        <v>6</v>
      </c>
      <c r="D281" s="74">
        <v>0</v>
      </c>
      <c r="E281" s="74">
        <v>6</v>
      </c>
      <c r="F281" s="173" t="s">
        <v>285</v>
      </c>
      <c r="G281" s="172"/>
      <c r="H281" s="12"/>
    </row>
    <row r="282" spans="1:8" ht="20.100000000000001" hidden="1" customHeight="1" x14ac:dyDescent="0.25">
      <c r="A282" s="172" t="s">
        <v>304</v>
      </c>
      <c r="B282" s="174" t="s">
        <v>296</v>
      </c>
      <c r="C282" s="74">
        <v>4</v>
      </c>
      <c r="D282" s="74">
        <v>0</v>
      </c>
      <c r="E282" s="74">
        <v>4</v>
      </c>
      <c r="F282" s="173" t="s">
        <v>286</v>
      </c>
      <c r="G282" s="172"/>
      <c r="H282" s="12"/>
    </row>
    <row r="283" spans="1:8" ht="20.100000000000001" hidden="1" customHeight="1" x14ac:dyDescent="0.25">
      <c r="A283" s="172" t="s">
        <v>304</v>
      </c>
      <c r="B283" s="174" t="s">
        <v>297</v>
      </c>
      <c r="C283" s="74">
        <v>2.52</v>
      </c>
      <c r="D283" s="74">
        <v>0</v>
      </c>
      <c r="E283" s="74">
        <v>2.52</v>
      </c>
      <c r="F283" s="173" t="s">
        <v>287</v>
      </c>
      <c r="G283" s="172"/>
      <c r="H283" s="12"/>
    </row>
    <row r="284" spans="1:8" ht="20.100000000000001" hidden="1" customHeight="1" x14ac:dyDescent="0.25">
      <c r="A284" s="172" t="s">
        <v>304</v>
      </c>
      <c r="B284" s="174" t="s">
        <v>298</v>
      </c>
      <c r="C284" s="74">
        <v>6.9599999999999991</v>
      </c>
      <c r="D284" s="74">
        <v>0</v>
      </c>
      <c r="E284" s="74">
        <v>6.9599999999999991</v>
      </c>
      <c r="F284" s="173" t="s">
        <v>288</v>
      </c>
      <c r="G284" s="172"/>
      <c r="H284" s="12"/>
    </row>
    <row r="285" spans="1:8" ht="20.100000000000001" hidden="1" customHeight="1" x14ac:dyDescent="0.25">
      <c r="A285" s="172" t="s">
        <v>304</v>
      </c>
      <c r="B285" s="174" t="s">
        <v>299</v>
      </c>
      <c r="C285" s="74">
        <v>3.5</v>
      </c>
      <c r="D285" s="74">
        <v>0</v>
      </c>
      <c r="E285" s="74">
        <v>3.5</v>
      </c>
      <c r="F285" s="173" t="s">
        <v>289</v>
      </c>
      <c r="G285" s="172"/>
      <c r="H285" s="12"/>
    </row>
    <row r="286" spans="1:8" ht="20.100000000000001" hidden="1" customHeight="1" x14ac:dyDescent="0.25">
      <c r="A286" s="172" t="s">
        <v>304</v>
      </c>
      <c r="B286" s="174" t="s">
        <v>300</v>
      </c>
      <c r="C286" s="74">
        <v>0</v>
      </c>
      <c r="D286" s="74"/>
      <c r="E286" s="74">
        <v>0</v>
      </c>
      <c r="F286" s="173" t="s">
        <v>290</v>
      </c>
      <c r="G286" s="172"/>
      <c r="H286" s="12"/>
    </row>
    <row r="287" spans="1:8" ht="20.100000000000001" hidden="1" customHeight="1" x14ac:dyDescent="0.25">
      <c r="A287" s="172" t="s">
        <v>304</v>
      </c>
      <c r="B287" s="174" t="s">
        <v>301</v>
      </c>
      <c r="C287" s="74">
        <v>4.7000000000000011</v>
      </c>
      <c r="D287" s="74">
        <v>0</v>
      </c>
      <c r="E287" s="74">
        <v>4.7000000000000011</v>
      </c>
      <c r="F287" s="173" t="s">
        <v>291</v>
      </c>
      <c r="G287" s="172"/>
      <c r="H287" s="12"/>
    </row>
    <row r="288" spans="1:8" ht="20.100000000000001" hidden="1" customHeight="1" x14ac:dyDescent="0.25">
      <c r="A288" s="172" t="s">
        <v>304</v>
      </c>
      <c r="B288" s="174" t="s">
        <v>302</v>
      </c>
      <c r="C288" s="74">
        <v>3.8600000000000003</v>
      </c>
      <c r="D288" s="74">
        <v>0.2</v>
      </c>
      <c r="E288" s="74">
        <v>3.66</v>
      </c>
      <c r="F288" s="173" t="s">
        <v>292</v>
      </c>
      <c r="G288" s="172"/>
      <c r="H288" s="12"/>
    </row>
    <row r="289" spans="1:8" s="49" customFormat="1" ht="20.100000000000001" hidden="1" customHeight="1" x14ac:dyDescent="0.25">
      <c r="A289" s="175" t="s">
        <v>697</v>
      </c>
      <c r="B289" s="83" t="s">
        <v>820</v>
      </c>
      <c r="C289" s="79"/>
      <c r="D289" s="79"/>
      <c r="E289" s="79"/>
      <c r="F289" s="39"/>
      <c r="G289" s="175"/>
      <c r="H289" s="10"/>
    </row>
    <row r="290" spans="1:8" ht="20.100000000000001" hidden="1" customHeight="1" x14ac:dyDescent="0.25">
      <c r="A290" s="172" t="s">
        <v>304</v>
      </c>
      <c r="B290" s="174" t="s">
        <v>224</v>
      </c>
      <c r="C290" s="74">
        <v>0</v>
      </c>
      <c r="D290" s="74">
        <v>0</v>
      </c>
      <c r="E290" s="74">
        <v>0</v>
      </c>
      <c r="F290" s="173" t="s">
        <v>746</v>
      </c>
      <c r="G290" s="172"/>
      <c r="H290" s="12"/>
    </row>
    <row r="291" spans="1:8" ht="20.100000000000001" hidden="1" customHeight="1" x14ac:dyDescent="0.25">
      <c r="A291" s="172" t="s">
        <v>304</v>
      </c>
      <c r="B291" s="174" t="s">
        <v>225</v>
      </c>
      <c r="C291" s="74">
        <v>0.36</v>
      </c>
      <c r="D291" s="74">
        <v>0.2</v>
      </c>
      <c r="E291" s="74">
        <v>0.16</v>
      </c>
      <c r="F291" s="173" t="s">
        <v>746</v>
      </c>
      <c r="G291" s="172"/>
      <c r="H291" s="12"/>
    </row>
    <row r="292" spans="1:8" ht="20.100000000000001" hidden="1" customHeight="1" x14ac:dyDescent="0.25">
      <c r="A292" s="172" t="s">
        <v>304</v>
      </c>
      <c r="B292" s="174" t="s">
        <v>226</v>
      </c>
      <c r="C292" s="74">
        <v>8.0299999999999994</v>
      </c>
      <c r="D292" s="74">
        <v>0</v>
      </c>
      <c r="E292" s="74">
        <v>8.0299999999999994</v>
      </c>
      <c r="F292" s="173" t="s">
        <v>746</v>
      </c>
      <c r="G292" s="172"/>
      <c r="H292" s="12"/>
    </row>
    <row r="293" spans="1:8" ht="20.100000000000001" hidden="1" customHeight="1" x14ac:dyDescent="0.25">
      <c r="A293" s="172" t="s">
        <v>304</v>
      </c>
      <c r="B293" s="174" t="s">
        <v>227</v>
      </c>
      <c r="C293" s="74">
        <v>11.899999999999997</v>
      </c>
      <c r="D293" s="74">
        <v>0</v>
      </c>
      <c r="E293" s="74">
        <v>11.899999999999997</v>
      </c>
      <c r="F293" s="173" t="s">
        <v>746</v>
      </c>
      <c r="G293" s="172"/>
      <c r="H293" s="12"/>
    </row>
    <row r="294" spans="1:8" ht="20.100000000000001" hidden="1" customHeight="1" x14ac:dyDescent="0.25">
      <c r="A294" s="172" t="s">
        <v>304</v>
      </c>
      <c r="B294" s="174" t="s">
        <v>228</v>
      </c>
      <c r="C294" s="74">
        <v>13.149999999999999</v>
      </c>
      <c r="D294" s="74">
        <v>0</v>
      </c>
      <c r="E294" s="74">
        <v>13.149999999999999</v>
      </c>
      <c r="F294" s="173" t="s">
        <v>746</v>
      </c>
      <c r="G294" s="172"/>
      <c r="H294" s="12"/>
    </row>
    <row r="295" spans="1:8" s="49" customFormat="1" ht="20.100000000000001" customHeight="1" x14ac:dyDescent="0.25">
      <c r="A295" s="175" t="s">
        <v>152</v>
      </c>
      <c r="B295" s="39" t="s">
        <v>115</v>
      </c>
      <c r="C295" s="79">
        <v>1471.26</v>
      </c>
      <c r="D295" s="79">
        <v>0</v>
      </c>
      <c r="E295" s="79">
        <v>1471.26</v>
      </c>
      <c r="F295" s="10"/>
      <c r="G295" s="175"/>
      <c r="H295" s="10"/>
    </row>
    <row r="296" spans="1:8" s="49" customFormat="1" ht="38.25" hidden="1" x14ac:dyDescent="0.25">
      <c r="A296" s="175" t="s">
        <v>696</v>
      </c>
      <c r="B296" s="39" t="s">
        <v>834</v>
      </c>
      <c r="C296" s="79"/>
      <c r="D296" s="79"/>
      <c r="E296" s="79"/>
      <c r="F296" s="10"/>
      <c r="G296" s="175"/>
      <c r="H296" s="10"/>
    </row>
    <row r="297" spans="1:8" ht="25.5" x14ac:dyDescent="0.25">
      <c r="A297" s="172">
        <v>1</v>
      </c>
      <c r="B297" s="174" t="s">
        <v>835</v>
      </c>
      <c r="C297" s="74">
        <v>154.35999999999999</v>
      </c>
      <c r="D297" s="74">
        <v>0</v>
      </c>
      <c r="E297" s="74">
        <v>154.35999999999999</v>
      </c>
      <c r="F297" s="173" t="s">
        <v>284</v>
      </c>
      <c r="G297" s="172" t="s">
        <v>303</v>
      </c>
      <c r="H297" s="12"/>
    </row>
    <row r="298" spans="1:8" ht="25.5" x14ac:dyDescent="0.25">
      <c r="A298" s="172">
        <v>2</v>
      </c>
      <c r="B298" s="174" t="s">
        <v>836</v>
      </c>
      <c r="C298" s="74">
        <v>111.99</v>
      </c>
      <c r="D298" s="74">
        <v>0</v>
      </c>
      <c r="E298" s="74">
        <v>111.99</v>
      </c>
      <c r="F298" s="173" t="s">
        <v>285</v>
      </c>
      <c r="G298" s="172" t="s">
        <v>303</v>
      </c>
      <c r="H298" s="12"/>
    </row>
    <row r="299" spans="1:8" ht="25.5" x14ac:dyDescent="0.25">
      <c r="A299" s="172">
        <v>3</v>
      </c>
      <c r="B299" s="174" t="s">
        <v>837</v>
      </c>
      <c r="C299" s="74">
        <v>211.63000000000002</v>
      </c>
      <c r="D299" s="74">
        <v>0</v>
      </c>
      <c r="E299" s="74">
        <v>211.63000000000002</v>
      </c>
      <c r="F299" s="173" t="s">
        <v>286</v>
      </c>
      <c r="G299" s="172" t="s">
        <v>303</v>
      </c>
      <c r="H299" s="12"/>
    </row>
    <row r="300" spans="1:8" ht="25.5" x14ac:dyDescent="0.25">
      <c r="A300" s="172">
        <v>4</v>
      </c>
      <c r="B300" s="174" t="s">
        <v>838</v>
      </c>
      <c r="C300" s="74">
        <v>153.16</v>
      </c>
      <c r="D300" s="74">
        <v>0</v>
      </c>
      <c r="E300" s="74">
        <v>153.16</v>
      </c>
      <c r="F300" s="173" t="s">
        <v>287</v>
      </c>
      <c r="G300" s="172" t="s">
        <v>303</v>
      </c>
      <c r="H300" s="12"/>
    </row>
    <row r="301" spans="1:8" ht="25.5" x14ac:dyDescent="0.25">
      <c r="A301" s="172">
        <v>5</v>
      </c>
      <c r="B301" s="174" t="s">
        <v>839</v>
      </c>
      <c r="C301" s="74">
        <v>163.04</v>
      </c>
      <c r="D301" s="74">
        <v>0</v>
      </c>
      <c r="E301" s="74">
        <v>163.04</v>
      </c>
      <c r="F301" s="173" t="s">
        <v>288</v>
      </c>
      <c r="G301" s="172" t="s">
        <v>303</v>
      </c>
      <c r="H301" s="12"/>
    </row>
    <row r="302" spans="1:8" ht="25.5" x14ac:dyDescent="0.25">
      <c r="A302" s="172">
        <v>6</v>
      </c>
      <c r="B302" s="174" t="s">
        <v>840</v>
      </c>
      <c r="C302" s="74">
        <v>584.57999999999993</v>
      </c>
      <c r="D302" s="74">
        <v>0</v>
      </c>
      <c r="E302" s="74">
        <v>584.57999999999993</v>
      </c>
      <c r="F302" s="173" t="s">
        <v>289</v>
      </c>
      <c r="G302" s="172" t="s">
        <v>303</v>
      </c>
      <c r="H302" s="12"/>
    </row>
    <row r="303" spans="1:8" ht="25.5" x14ac:dyDescent="0.25">
      <c r="A303" s="172">
        <v>7</v>
      </c>
      <c r="B303" s="174" t="s">
        <v>841</v>
      </c>
      <c r="C303" s="74">
        <v>35.99</v>
      </c>
      <c r="D303" s="74">
        <v>0</v>
      </c>
      <c r="E303" s="74">
        <v>35.99</v>
      </c>
      <c r="F303" s="173" t="s">
        <v>290</v>
      </c>
      <c r="G303" s="172" t="s">
        <v>303</v>
      </c>
      <c r="H303" s="12"/>
    </row>
    <row r="304" spans="1:8" ht="25.5" x14ac:dyDescent="0.25">
      <c r="A304" s="172">
        <v>8</v>
      </c>
      <c r="B304" s="174" t="s">
        <v>843</v>
      </c>
      <c r="C304" s="74">
        <v>33.08</v>
      </c>
      <c r="D304" s="74">
        <v>0</v>
      </c>
      <c r="E304" s="74">
        <v>33.08</v>
      </c>
      <c r="F304" s="173" t="s">
        <v>291</v>
      </c>
      <c r="G304" s="172" t="s">
        <v>303</v>
      </c>
      <c r="H304" s="12"/>
    </row>
    <row r="305" spans="1:8" ht="25.5" x14ac:dyDescent="0.25">
      <c r="A305" s="172">
        <v>9</v>
      </c>
      <c r="B305" s="174" t="s">
        <v>842</v>
      </c>
      <c r="C305" s="74">
        <v>23.43</v>
      </c>
      <c r="D305" s="74">
        <v>0</v>
      </c>
      <c r="E305" s="74">
        <v>23.43</v>
      </c>
      <c r="F305" s="173" t="s">
        <v>292</v>
      </c>
      <c r="G305" s="172" t="s">
        <v>303</v>
      </c>
      <c r="H305" s="12"/>
    </row>
    <row r="306" spans="1:8" s="49" customFormat="1" ht="20.100000000000001" hidden="1" customHeight="1" x14ac:dyDescent="0.25">
      <c r="A306" s="175" t="s">
        <v>697</v>
      </c>
      <c r="B306" s="83" t="s">
        <v>820</v>
      </c>
      <c r="C306" s="79"/>
      <c r="D306" s="79"/>
      <c r="E306" s="79"/>
      <c r="F306" s="10"/>
      <c r="G306" s="175"/>
      <c r="H306" s="10"/>
    </row>
    <row r="307" spans="1:8" ht="20.100000000000001" hidden="1" customHeight="1" x14ac:dyDescent="0.25">
      <c r="A307" s="172" t="s">
        <v>304</v>
      </c>
      <c r="B307" s="174" t="s">
        <v>224</v>
      </c>
      <c r="C307" s="74">
        <v>39.92</v>
      </c>
      <c r="D307" s="74">
        <v>0</v>
      </c>
      <c r="E307" s="74">
        <v>39.92</v>
      </c>
      <c r="F307" s="12" t="s">
        <v>746</v>
      </c>
      <c r="G307" s="172"/>
      <c r="H307" s="12"/>
    </row>
    <row r="308" spans="1:8" ht="20.100000000000001" hidden="1" customHeight="1" x14ac:dyDescent="0.25">
      <c r="A308" s="172" t="s">
        <v>304</v>
      </c>
      <c r="B308" s="174" t="s">
        <v>225</v>
      </c>
      <c r="C308" s="74">
        <v>263.87000000000006</v>
      </c>
      <c r="D308" s="74">
        <v>0</v>
      </c>
      <c r="E308" s="74">
        <v>263.87000000000006</v>
      </c>
      <c r="F308" s="12" t="s">
        <v>746</v>
      </c>
      <c r="G308" s="172"/>
      <c r="H308" s="12"/>
    </row>
    <row r="309" spans="1:8" ht="20.100000000000001" hidden="1" customHeight="1" x14ac:dyDescent="0.25">
      <c r="A309" s="172" t="s">
        <v>304</v>
      </c>
      <c r="B309" s="174" t="s">
        <v>226</v>
      </c>
      <c r="C309" s="74">
        <v>204.11999999999998</v>
      </c>
      <c r="D309" s="74">
        <v>0</v>
      </c>
      <c r="E309" s="74">
        <v>204.11999999999998</v>
      </c>
      <c r="F309" s="12" t="s">
        <v>746</v>
      </c>
      <c r="G309" s="172"/>
      <c r="H309" s="12"/>
    </row>
    <row r="310" spans="1:8" ht="20.100000000000001" hidden="1" customHeight="1" x14ac:dyDescent="0.25">
      <c r="A310" s="172" t="s">
        <v>304</v>
      </c>
      <c r="B310" s="174" t="s">
        <v>227</v>
      </c>
      <c r="C310" s="74">
        <v>227.76</v>
      </c>
      <c r="D310" s="74">
        <v>0</v>
      </c>
      <c r="E310" s="74">
        <v>227.76</v>
      </c>
      <c r="F310" s="12" t="s">
        <v>746</v>
      </c>
      <c r="G310" s="172"/>
      <c r="H310" s="12"/>
    </row>
    <row r="311" spans="1:8" ht="20.100000000000001" hidden="1" customHeight="1" x14ac:dyDescent="0.25">
      <c r="A311" s="172" t="s">
        <v>304</v>
      </c>
      <c r="B311" s="174" t="s">
        <v>228</v>
      </c>
      <c r="C311" s="74">
        <v>735.58999999999992</v>
      </c>
      <c r="D311" s="74">
        <v>0</v>
      </c>
      <c r="E311" s="74">
        <v>735.58999999999992</v>
      </c>
      <c r="F311" s="12" t="s">
        <v>746</v>
      </c>
      <c r="G311" s="172"/>
      <c r="H311" s="12"/>
    </row>
    <row r="312" spans="1:8" s="49" customFormat="1" ht="20.100000000000001" customHeight="1" x14ac:dyDescent="0.25">
      <c r="A312" s="175" t="s">
        <v>156</v>
      </c>
      <c r="B312" s="83" t="s">
        <v>856</v>
      </c>
      <c r="C312" s="79"/>
      <c r="D312" s="79"/>
      <c r="E312" s="79"/>
      <c r="F312" s="10"/>
      <c r="G312" s="175"/>
      <c r="H312" s="10"/>
    </row>
    <row r="313" spans="1:8" s="49" customFormat="1" ht="20.100000000000001" customHeight="1" x14ac:dyDescent="0.25">
      <c r="A313" s="175" t="s">
        <v>146</v>
      </c>
      <c r="B313" s="39" t="s">
        <v>88</v>
      </c>
      <c r="C313" s="79">
        <v>176</v>
      </c>
      <c r="D313" s="79">
        <v>0</v>
      </c>
      <c r="E313" s="79">
        <v>176</v>
      </c>
      <c r="F313" s="10"/>
      <c r="G313" s="175"/>
      <c r="H313" s="10"/>
    </row>
    <row r="314" spans="1:8" ht="20.100000000000001" customHeight="1" x14ac:dyDescent="0.25">
      <c r="A314" s="172">
        <v>1</v>
      </c>
      <c r="B314" s="174" t="s">
        <v>377</v>
      </c>
      <c r="C314" s="74">
        <v>46</v>
      </c>
      <c r="D314" s="74"/>
      <c r="E314" s="74">
        <v>46</v>
      </c>
      <c r="F314" s="173" t="s">
        <v>285</v>
      </c>
      <c r="G314" s="172">
        <v>2018</v>
      </c>
      <c r="H314" s="12"/>
    </row>
    <row r="315" spans="1:8" ht="20.100000000000001" customHeight="1" x14ac:dyDescent="0.25">
      <c r="A315" s="172">
        <v>2</v>
      </c>
      <c r="B315" s="106" t="s">
        <v>378</v>
      </c>
      <c r="C315" s="74">
        <v>30</v>
      </c>
      <c r="D315" s="74"/>
      <c r="E315" s="74">
        <v>30</v>
      </c>
      <c r="F315" s="173" t="s">
        <v>289</v>
      </c>
      <c r="G315" s="172">
        <v>2018</v>
      </c>
      <c r="H315" s="12"/>
    </row>
    <row r="316" spans="1:8" ht="20.100000000000001" customHeight="1" x14ac:dyDescent="0.25">
      <c r="A316" s="172">
        <v>3</v>
      </c>
      <c r="B316" s="106" t="s">
        <v>379</v>
      </c>
      <c r="C316" s="74">
        <v>30</v>
      </c>
      <c r="D316" s="74"/>
      <c r="E316" s="74">
        <v>30</v>
      </c>
      <c r="F316" s="173" t="s">
        <v>290</v>
      </c>
      <c r="G316" s="172">
        <v>2020</v>
      </c>
      <c r="H316" s="12"/>
    </row>
    <row r="317" spans="1:8" ht="20.100000000000001" customHeight="1" x14ac:dyDescent="0.25">
      <c r="A317" s="172">
        <v>4</v>
      </c>
      <c r="B317" s="106" t="s">
        <v>380</v>
      </c>
      <c r="C317" s="74">
        <v>25.000000000000004</v>
      </c>
      <c r="D317" s="74"/>
      <c r="E317" s="74">
        <v>25.000000000000004</v>
      </c>
      <c r="F317" s="173" t="s">
        <v>291</v>
      </c>
      <c r="G317" s="172">
        <v>2020</v>
      </c>
      <c r="H317" s="12"/>
    </row>
    <row r="318" spans="1:8" ht="20.100000000000001" customHeight="1" x14ac:dyDescent="0.25">
      <c r="A318" s="172">
        <v>5</v>
      </c>
      <c r="B318" s="106" t="s">
        <v>381</v>
      </c>
      <c r="C318" s="74">
        <v>45</v>
      </c>
      <c r="D318" s="74"/>
      <c r="E318" s="74">
        <v>45</v>
      </c>
      <c r="F318" s="173" t="s">
        <v>292</v>
      </c>
      <c r="G318" s="172">
        <v>2019</v>
      </c>
      <c r="H318" s="12"/>
    </row>
    <row r="319" spans="1:8" s="49" customFormat="1" ht="20.100000000000001" customHeight="1" x14ac:dyDescent="0.25">
      <c r="A319" s="175" t="s">
        <v>147</v>
      </c>
      <c r="B319" s="39" t="s">
        <v>90</v>
      </c>
      <c r="C319" s="79">
        <v>175.67999999999995</v>
      </c>
      <c r="D319" s="79">
        <v>6.21</v>
      </c>
      <c r="E319" s="79">
        <v>169.46999999999997</v>
      </c>
      <c r="F319" s="10"/>
      <c r="G319" s="175"/>
      <c r="H319" s="10"/>
    </row>
    <row r="320" spans="1:8" s="136" customFormat="1" ht="27" hidden="1" x14ac:dyDescent="0.25">
      <c r="A320" s="117" t="s">
        <v>696</v>
      </c>
      <c r="B320" s="118" t="s">
        <v>707</v>
      </c>
      <c r="C320" s="142"/>
      <c r="D320" s="142"/>
      <c r="E320" s="142"/>
      <c r="F320" s="119"/>
      <c r="G320" s="117"/>
      <c r="H320" s="119"/>
    </row>
    <row r="321" spans="1:8" ht="25.5" x14ac:dyDescent="0.25">
      <c r="A321" s="172">
        <v>1</v>
      </c>
      <c r="B321" s="173" t="s">
        <v>708</v>
      </c>
      <c r="C321" s="74">
        <v>32.090000000000003</v>
      </c>
      <c r="D321" s="74">
        <v>6.21</v>
      </c>
      <c r="E321" s="74">
        <v>25.880000000000003</v>
      </c>
      <c r="F321" s="173" t="s">
        <v>284</v>
      </c>
      <c r="G321" s="172" t="s">
        <v>303</v>
      </c>
      <c r="H321" s="173"/>
    </row>
    <row r="322" spans="1:8" ht="25.5" x14ac:dyDescent="0.25">
      <c r="A322" s="172">
        <v>2</v>
      </c>
      <c r="B322" s="173" t="s">
        <v>709</v>
      </c>
      <c r="C322" s="74">
        <v>22.45</v>
      </c>
      <c r="D322" s="74">
        <v>0</v>
      </c>
      <c r="E322" s="74">
        <v>22.45</v>
      </c>
      <c r="F322" s="173" t="s">
        <v>285</v>
      </c>
      <c r="G322" s="172" t="s">
        <v>303</v>
      </c>
      <c r="H322" s="173"/>
    </row>
    <row r="323" spans="1:8" ht="25.5" x14ac:dyDescent="0.25">
      <c r="A323" s="172">
        <v>3</v>
      </c>
      <c r="B323" s="173" t="s">
        <v>710</v>
      </c>
      <c r="C323" s="74">
        <v>77.149999999999991</v>
      </c>
      <c r="D323" s="74">
        <v>0</v>
      </c>
      <c r="E323" s="74">
        <v>77.149999999999991</v>
      </c>
      <c r="F323" s="173" t="s">
        <v>286</v>
      </c>
      <c r="G323" s="172" t="s">
        <v>303</v>
      </c>
      <c r="H323" s="173"/>
    </row>
    <row r="324" spans="1:8" ht="25.5" x14ac:dyDescent="0.25">
      <c r="A324" s="172">
        <v>4</v>
      </c>
      <c r="B324" s="173" t="s">
        <v>711</v>
      </c>
      <c r="C324" s="74">
        <v>8.35</v>
      </c>
      <c r="D324" s="74">
        <v>0</v>
      </c>
      <c r="E324" s="74">
        <v>8.35</v>
      </c>
      <c r="F324" s="173" t="s">
        <v>287</v>
      </c>
      <c r="G324" s="172" t="s">
        <v>303</v>
      </c>
      <c r="H324" s="173"/>
    </row>
    <row r="325" spans="1:8" ht="25.5" x14ac:dyDescent="0.25">
      <c r="A325" s="172">
        <v>5</v>
      </c>
      <c r="B325" s="173" t="s">
        <v>712</v>
      </c>
      <c r="C325" s="74">
        <v>11.35</v>
      </c>
      <c r="D325" s="74">
        <v>0</v>
      </c>
      <c r="E325" s="74">
        <v>11.35</v>
      </c>
      <c r="F325" s="173" t="s">
        <v>288</v>
      </c>
      <c r="G325" s="172" t="s">
        <v>303</v>
      </c>
      <c r="H325" s="173"/>
    </row>
    <row r="326" spans="1:8" ht="25.5" x14ac:dyDescent="0.25">
      <c r="A326" s="172">
        <v>6</v>
      </c>
      <c r="B326" s="173" t="s">
        <v>713</v>
      </c>
      <c r="C326" s="74">
        <v>6.8000000000000007</v>
      </c>
      <c r="D326" s="74">
        <v>0</v>
      </c>
      <c r="E326" s="74">
        <v>6.8000000000000007</v>
      </c>
      <c r="F326" s="173" t="s">
        <v>289</v>
      </c>
      <c r="G326" s="172" t="s">
        <v>303</v>
      </c>
      <c r="H326" s="173"/>
    </row>
    <row r="327" spans="1:8" ht="25.5" x14ac:dyDescent="0.25">
      <c r="A327" s="172">
        <v>7</v>
      </c>
      <c r="B327" s="173" t="s">
        <v>714</v>
      </c>
      <c r="C327" s="74">
        <v>4.29</v>
      </c>
      <c r="D327" s="74">
        <v>0</v>
      </c>
      <c r="E327" s="74">
        <v>4.29</v>
      </c>
      <c r="F327" s="173" t="s">
        <v>290</v>
      </c>
      <c r="G327" s="172" t="s">
        <v>303</v>
      </c>
      <c r="H327" s="173"/>
    </row>
    <row r="328" spans="1:8" ht="25.5" x14ac:dyDescent="0.25">
      <c r="A328" s="172">
        <v>8</v>
      </c>
      <c r="B328" s="173" t="s">
        <v>715</v>
      </c>
      <c r="C328" s="74">
        <v>5.94</v>
      </c>
      <c r="D328" s="74">
        <v>0</v>
      </c>
      <c r="E328" s="74">
        <v>5.94</v>
      </c>
      <c r="F328" s="173" t="s">
        <v>291</v>
      </c>
      <c r="G328" s="172" t="s">
        <v>303</v>
      </c>
      <c r="H328" s="173"/>
    </row>
    <row r="329" spans="1:8" ht="25.5" x14ac:dyDescent="0.25">
      <c r="A329" s="172">
        <v>9</v>
      </c>
      <c r="B329" s="173" t="s">
        <v>716</v>
      </c>
      <c r="C329" s="74">
        <v>7.2600000000000007</v>
      </c>
      <c r="D329" s="74">
        <v>0</v>
      </c>
      <c r="E329" s="74">
        <v>7.2600000000000007</v>
      </c>
      <c r="F329" s="173" t="s">
        <v>292</v>
      </c>
      <c r="G329" s="172" t="s">
        <v>303</v>
      </c>
      <c r="H329" s="173"/>
    </row>
    <row r="330" spans="1:8" s="136" customFormat="1" ht="20.100000000000001" hidden="1" customHeight="1" x14ac:dyDescent="0.25">
      <c r="A330" s="117" t="s">
        <v>697</v>
      </c>
      <c r="B330" s="118" t="s">
        <v>690</v>
      </c>
      <c r="C330" s="85"/>
      <c r="D330" s="85"/>
      <c r="E330" s="85"/>
      <c r="F330" s="119"/>
      <c r="G330" s="117"/>
      <c r="H330" s="119"/>
    </row>
    <row r="331" spans="1:8" ht="20.100000000000001" hidden="1" customHeight="1" x14ac:dyDescent="0.25">
      <c r="A331" s="172">
        <v>1</v>
      </c>
      <c r="B331" s="173" t="s">
        <v>224</v>
      </c>
      <c r="C331" s="74">
        <v>0.44</v>
      </c>
      <c r="D331" s="74">
        <v>0</v>
      </c>
      <c r="E331" s="74">
        <v>0.44</v>
      </c>
      <c r="F331" s="173" t="s">
        <v>746</v>
      </c>
      <c r="G331" s="172"/>
      <c r="H331" s="173"/>
    </row>
    <row r="332" spans="1:8" ht="20.100000000000001" hidden="1" customHeight="1" x14ac:dyDescent="0.25">
      <c r="A332" s="172">
        <v>2</v>
      </c>
      <c r="B332" s="173" t="s">
        <v>225</v>
      </c>
      <c r="C332" s="74">
        <v>19.329999999999998</v>
      </c>
      <c r="D332" s="74">
        <v>0</v>
      </c>
      <c r="E332" s="74">
        <v>19.329999999999998</v>
      </c>
      <c r="F332" s="173" t="s">
        <v>746</v>
      </c>
      <c r="G332" s="172"/>
      <c r="H332" s="173"/>
    </row>
    <row r="333" spans="1:8" ht="20.100000000000001" hidden="1" customHeight="1" x14ac:dyDescent="0.25">
      <c r="A333" s="172">
        <v>3</v>
      </c>
      <c r="B333" s="173" t="s">
        <v>226</v>
      </c>
      <c r="C333" s="74">
        <v>40.999999999999993</v>
      </c>
      <c r="D333" s="74">
        <v>0</v>
      </c>
      <c r="E333" s="74">
        <v>40.999999999999993</v>
      </c>
      <c r="F333" s="173" t="s">
        <v>746</v>
      </c>
      <c r="G333" s="172"/>
      <c r="H333" s="173"/>
    </row>
    <row r="334" spans="1:8" ht="20.100000000000001" hidden="1" customHeight="1" x14ac:dyDescent="0.25">
      <c r="A334" s="172">
        <v>4</v>
      </c>
      <c r="B334" s="173" t="s">
        <v>227</v>
      </c>
      <c r="C334" s="74">
        <v>65.55</v>
      </c>
      <c r="D334" s="74">
        <v>6.21</v>
      </c>
      <c r="E334" s="74">
        <v>59.340000000000025</v>
      </c>
      <c r="F334" s="173" t="s">
        <v>746</v>
      </c>
      <c r="G334" s="172"/>
      <c r="H334" s="173"/>
    </row>
    <row r="335" spans="1:8" ht="20.100000000000001" hidden="1" customHeight="1" x14ac:dyDescent="0.25">
      <c r="A335" s="172">
        <v>5</v>
      </c>
      <c r="B335" s="173" t="s">
        <v>228</v>
      </c>
      <c r="C335" s="74">
        <v>49.360000000000014</v>
      </c>
      <c r="D335" s="74">
        <v>0</v>
      </c>
      <c r="E335" s="74">
        <v>49.360000000000014</v>
      </c>
      <c r="F335" s="173" t="s">
        <v>746</v>
      </c>
      <c r="G335" s="172"/>
      <c r="H335" s="173"/>
    </row>
    <row r="336" spans="1:8" s="49" customFormat="1" ht="20.100000000000001" customHeight="1" x14ac:dyDescent="0.25">
      <c r="A336" s="175" t="s">
        <v>148</v>
      </c>
      <c r="B336" s="39" t="s">
        <v>92</v>
      </c>
      <c r="C336" s="79">
        <v>68.110000000000028</v>
      </c>
      <c r="D336" s="79">
        <v>0</v>
      </c>
      <c r="E336" s="79">
        <v>68.110000000000028</v>
      </c>
      <c r="F336" s="10"/>
      <c r="G336" s="175"/>
      <c r="H336" s="10"/>
    </row>
    <row r="337" spans="1:8" s="136" customFormat="1" ht="27" hidden="1" x14ac:dyDescent="0.25">
      <c r="A337" s="117" t="s">
        <v>696</v>
      </c>
      <c r="B337" s="118" t="s">
        <v>718</v>
      </c>
      <c r="C337" s="142"/>
      <c r="D337" s="142"/>
      <c r="E337" s="142"/>
      <c r="F337" s="119"/>
      <c r="G337" s="117"/>
      <c r="H337" s="119"/>
    </row>
    <row r="338" spans="1:8" ht="25.5" x14ac:dyDescent="0.25">
      <c r="A338" s="172">
        <v>1</v>
      </c>
      <c r="B338" s="173" t="s">
        <v>717</v>
      </c>
      <c r="C338" s="74">
        <v>1.5</v>
      </c>
      <c r="D338" s="74">
        <v>0</v>
      </c>
      <c r="E338" s="74">
        <v>1.5</v>
      </c>
      <c r="F338" s="173" t="s">
        <v>284</v>
      </c>
      <c r="G338" s="172" t="s">
        <v>303</v>
      </c>
      <c r="H338" s="173"/>
    </row>
    <row r="339" spans="1:8" ht="25.5" x14ac:dyDescent="0.25">
      <c r="A339" s="172">
        <v>2</v>
      </c>
      <c r="B339" s="173" t="s">
        <v>719</v>
      </c>
      <c r="C339" s="74">
        <v>3.84</v>
      </c>
      <c r="D339" s="74">
        <v>0</v>
      </c>
      <c r="E339" s="74">
        <v>3.84</v>
      </c>
      <c r="F339" s="173" t="s">
        <v>285</v>
      </c>
      <c r="G339" s="172" t="s">
        <v>303</v>
      </c>
      <c r="H339" s="173"/>
    </row>
    <row r="340" spans="1:8" ht="25.5" x14ac:dyDescent="0.25">
      <c r="A340" s="172">
        <v>3</v>
      </c>
      <c r="B340" s="173" t="s">
        <v>720</v>
      </c>
      <c r="C340" s="74">
        <v>22.6</v>
      </c>
      <c r="D340" s="74">
        <v>0</v>
      </c>
      <c r="E340" s="74">
        <v>22.6</v>
      </c>
      <c r="F340" s="173" t="s">
        <v>286</v>
      </c>
      <c r="G340" s="172" t="s">
        <v>303</v>
      </c>
      <c r="H340" s="173"/>
    </row>
    <row r="341" spans="1:8" ht="25.5" x14ac:dyDescent="0.25">
      <c r="A341" s="172">
        <v>4</v>
      </c>
      <c r="B341" s="173" t="s">
        <v>721</v>
      </c>
      <c r="C341" s="74">
        <v>5.2</v>
      </c>
      <c r="D341" s="74">
        <v>0</v>
      </c>
      <c r="E341" s="74">
        <v>5.2</v>
      </c>
      <c r="F341" s="173" t="s">
        <v>287</v>
      </c>
      <c r="G341" s="172" t="s">
        <v>303</v>
      </c>
      <c r="H341" s="173"/>
    </row>
    <row r="342" spans="1:8" ht="25.5" x14ac:dyDescent="0.25">
      <c r="A342" s="172">
        <v>5</v>
      </c>
      <c r="B342" s="173" t="s">
        <v>722</v>
      </c>
      <c r="C342" s="74">
        <v>12.89</v>
      </c>
      <c r="D342" s="74">
        <v>0</v>
      </c>
      <c r="E342" s="74">
        <v>12.89</v>
      </c>
      <c r="F342" s="173" t="s">
        <v>288</v>
      </c>
      <c r="G342" s="172" t="s">
        <v>303</v>
      </c>
      <c r="H342" s="173"/>
    </row>
    <row r="343" spans="1:8" ht="25.5" x14ac:dyDescent="0.25">
      <c r="A343" s="172">
        <v>6</v>
      </c>
      <c r="B343" s="173" t="s">
        <v>723</v>
      </c>
      <c r="C343" s="74">
        <v>2.65</v>
      </c>
      <c r="D343" s="74">
        <v>0</v>
      </c>
      <c r="E343" s="74">
        <v>2.65</v>
      </c>
      <c r="F343" s="173" t="s">
        <v>289</v>
      </c>
      <c r="G343" s="172" t="s">
        <v>303</v>
      </c>
      <c r="H343" s="173"/>
    </row>
    <row r="344" spans="1:8" ht="25.5" x14ac:dyDescent="0.25">
      <c r="A344" s="172">
        <v>7</v>
      </c>
      <c r="B344" s="173" t="s">
        <v>724</v>
      </c>
      <c r="C344" s="74">
        <v>4.55</v>
      </c>
      <c r="D344" s="74">
        <v>0</v>
      </c>
      <c r="E344" s="74">
        <v>4.55</v>
      </c>
      <c r="F344" s="173" t="s">
        <v>290</v>
      </c>
      <c r="G344" s="172" t="s">
        <v>303</v>
      </c>
      <c r="H344" s="173"/>
    </row>
    <row r="345" spans="1:8" ht="25.5" x14ac:dyDescent="0.25">
      <c r="A345" s="172">
        <v>8</v>
      </c>
      <c r="B345" s="173" t="s">
        <v>725</v>
      </c>
      <c r="C345" s="74">
        <v>9.93</v>
      </c>
      <c r="D345" s="74">
        <v>0</v>
      </c>
      <c r="E345" s="74">
        <v>9.93</v>
      </c>
      <c r="F345" s="173" t="s">
        <v>291</v>
      </c>
      <c r="G345" s="172" t="s">
        <v>303</v>
      </c>
      <c r="H345" s="173"/>
    </row>
    <row r="346" spans="1:8" ht="25.5" x14ac:dyDescent="0.25">
      <c r="A346" s="172">
        <v>9</v>
      </c>
      <c r="B346" s="173" t="s">
        <v>726</v>
      </c>
      <c r="C346" s="74">
        <v>4.95</v>
      </c>
      <c r="D346" s="74">
        <v>0</v>
      </c>
      <c r="E346" s="74">
        <v>4.95</v>
      </c>
      <c r="F346" s="173" t="s">
        <v>292</v>
      </c>
      <c r="G346" s="172" t="s">
        <v>303</v>
      </c>
      <c r="H346" s="173"/>
    </row>
    <row r="347" spans="1:8" s="136" customFormat="1" ht="20.100000000000001" hidden="1" customHeight="1" x14ac:dyDescent="0.25">
      <c r="A347" s="117" t="s">
        <v>697</v>
      </c>
      <c r="B347" s="118" t="s">
        <v>690</v>
      </c>
      <c r="C347" s="85"/>
      <c r="D347" s="85"/>
      <c r="E347" s="85"/>
      <c r="F347" s="119"/>
      <c r="G347" s="117"/>
      <c r="H347" s="119"/>
    </row>
    <row r="348" spans="1:8" ht="20.100000000000001" hidden="1" customHeight="1" x14ac:dyDescent="0.25">
      <c r="A348" s="172">
        <v>1</v>
      </c>
      <c r="B348" s="173" t="s">
        <v>224</v>
      </c>
      <c r="C348" s="74">
        <v>6.82</v>
      </c>
      <c r="D348" s="74">
        <v>0</v>
      </c>
      <c r="E348" s="74">
        <v>6.82</v>
      </c>
      <c r="F348" s="173" t="s">
        <v>746</v>
      </c>
      <c r="G348" s="172"/>
      <c r="H348" s="173"/>
    </row>
    <row r="349" spans="1:8" ht="20.100000000000001" hidden="1" customHeight="1" x14ac:dyDescent="0.25">
      <c r="A349" s="172">
        <v>2</v>
      </c>
      <c r="B349" s="173" t="s">
        <v>225</v>
      </c>
      <c r="C349" s="74">
        <v>12.389999999999999</v>
      </c>
      <c r="D349" s="74">
        <v>0</v>
      </c>
      <c r="E349" s="74">
        <v>12.389999999999999</v>
      </c>
      <c r="F349" s="173" t="s">
        <v>746</v>
      </c>
      <c r="G349" s="172"/>
      <c r="H349" s="173"/>
    </row>
    <row r="350" spans="1:8" ht="20.100000000000001" hidden="1" customHeight="1" x14ac:dyDescent="0.25">
      <c r="A350" s="172">
        <v>3</v>
      </c>
      <c r="B350" s="173" t="s">
        <v>226</v>
      </c>
      <c r="C350" s="74">
        <v>13.299999999999997</v>
      </c>
      <c r="D350" s="74">
        <v>0</v>
      </c>
      <c r="E350" s="74">
        <v>13.299999999999997</v>
      </c>
      <c r="F350" s="173" t="s">
        <v>746</v>
      </c>
      <c r="G350" s="172"/>
      <c r="H350" s="173"/>
    </row>
    <row r="351" spans="1:8" ht="20.100000000000001" hidden="1" customHeight="1" x14ac:dyDescent="0.25">
      <c r="A351" s="172">
        <v>4</v>
      </c>
      <c r="B351" s="173" t="s">
        <v>227</v>
      </c>
      <c r="C351" s="74">
        <v>15.899999999999999</v>
      </c>
      <c r="D351" s="74">
        <v>0</v>
      </c>
      <c r="E351" s="74">
        <v>15.899999999999999</v>
      </c>
      <c r="F351" s="173" t="s">
        <v>746</v>
      </c>
      <c r="G351" s="172"/>
      <c r="H351" s="173"/>
    </row>
    <row r="352" spans="1:8" ht="20.100000000000001" hidden="1" customHeight="1" x14ac:dyDescent="0.25">
      <c r="A352" s="172">
        <v>5</v>
      </c>
      <c r="B352" s="173" t="s">
        <v>228</v>
      </c>
      <c r="C352" s="74">
        <v>19.700000000000003</v>
      </c>
      <c r="D352" s="74">
        <v>0</v>
      </c>
      <c r="E352" s="74">
        <v>19.700000000000003</v>
      </c>
      <c r="F352" s="173" t="s">
        <v>746</v>
      </c>
      <c r="G352" s="172"/>
      <c r="H352" s="173"/>
    </row>
    <row r="353" spans="1:8" s="49" customFormat="1" ht="20.100000000000001" customHeight="1" x14ac:dyDescent="0.25">
      <c r="A353" s="175" t="s">
        <v>149</v>
      </c>
      <c r="B353" s="39" t="s">
        <v>870</v>
      </c>
      <c r="C353" s="147">
        <f>D353+E353</f>
        <v>1079.3399999999999</v>
      </c>
      <c r="D353" s="147">
        <f>D354+D358+D362+D516+D538+D569+D578</f>
        <v>79.010000000000005</v>
      </c>
      <c r="E353" s="147">
        <f>E354+E358+E362+E516+E538+E569+E578</f>
        <v>1000.3299999999999</v>
      </c>
      <c r="F353" s="10"/>
      <c r="G353" s="175"/>
      <c r="H353" s="10"/>
    </row>
    <row r="354" spans="1:8" s="136" customFormat="1" ht="27" x14ac:dyDescent="0.25">
      <c r="A354" s="117" t="s">
        <v>432</v>
      </c>
      <c r="B354" s="118" t="s">
        <v>100</v>
      </c>
      <c r="C354" s="142">
        <v>14.18</v>
      </c>
      <c r="D354" s="142">
        <v>0</v>
      </c>
      <c r="E354" s="142">
        <v>14.18</v>
      </c>
      <c r="F354" s="119"/>
      <c r="G354" s="117"/>
      <c r="H354" s="119"/>
    </row>
    <row r="355" spans="1:8" ht="30" customHeight="1" x14ac:dyDescent="0.25">
      <c r="A355" s="172">
        <v>1</v>
      </c>
      <c r="B355" s="106" t="s">
        <v>639</v>
      </c>
      <c r="C355" s="74">
        <v>2.15</v>
      </c>
      <c r="D355" s="74"/>
      <c r="E355" s="74">
        <v>2.15</v>
      </c>
      <c r="F355" s="173" t="s">
        <v>284</v>
      </c>
      <c r="G355" s="172">
        <v>2017</v>
      </c>
      <c r="H355" s="12"/>
    </row>
    <row r="356" spans="1:8" ht="30" customHeight="1" x14ac:dyDescent="0.25">
      <c r="A356" s="172">
        <v>2</v>
      </c>
      <c r="B356" s="106" t="s">
        <v>450</v>
      </c>
      <c r="C356" s="74">
        <v>2</v>
      </c>
      <c r="D356" s="74"/>
      <c r="E356" s="74">
        <v>2</v>
      </c>
      <c r="F356" s="173" t="s">
        <v>288</v>
      </c>
      <c r="G356" s="172">
        <v>2017</v>
      </c>
      <c r="H356" s="12"/>
    </row>
    <row r="357" spans="1:8" ht="30" customHeight="1" x14ac:dyDescent="0.25">
      <c r="A357" s="172">
        <v>3</v>
      </c>
      <c r="B357" s="173" t="s">
        <v>754</v>
      </c>
      <c r="C357" s="74">
        <v>10.029999999999999</v>
      </c>
      <c r="D357" s="74"/>
      <c r="E357" s="74">
        <v>10.029999999999999</v>
      </c>
      <c r="F357" s="173" t="s">
        <v>286</v>
      </c>
      <c r="G357" s="25">
        <v>2018</v>
      </c>
      <c r="H357" s="12"/>
    </row>
    <row r="358" spans="1:8" s="136" customFormat="1" ht="20.100000000000001" customHeight="1" x14ac:dyDescent="0.25">
      <c r="A358" s="117" t="s">
        <v>434</v>
      </c>
      <c r="B358" s="118" t="s">
        <v>101</v>
      </c>
      <c r="C358" s="142">
        <v>3.02</v>
      </c>
      <c r="D358" s="142">
        <v>0</v>
      </c>
      <c r="E358" s="142">
        <v>3.02</v>
      </c>
      <c r="F358" s="119"/>
      <c r="G358" s="117"/>
      <c r="H358" s="119"/>
    </row>
    <row r="359" spans="1:8" ht="25.5" x14ac:dyDescent="0.25">
      <c r="A359" s="172">
        <v>1</v>
      </c>
      <c r="B359" s="106" t="s">
        <v>451</v>
      </c>
      <c r="C359" s="74">
        <v>1.26</v>
      </c>
      <c r="D359" s="74"/>
      <c r="E359" s="74">
        <v>1.26</v>
      </c>
      <c r="F359" s="173" t="s">
        <v>285</v>
      </c>
      <c r="G359" s="172">
        <v>2018</v>
      </c>
      <c r="H359" s="12"/>
    </row>
    <row r="360" spans="1:8" ht="25.5" x14ac:dyDescent="0.25">
      <c r="A360" s="172">
        <v>2</v>
      </c>
      <c r="B360" s="174" t="s">
        <v>672</v>
      </c>
      <c r="C360" s="74">
        <v>1.3</v>
      </c>
      <c r="D360" s="74"/>
      <c r="E360" s="74">
        <v>1.3</v>
      </c>
      <c r="F360" s="173" t="s">
        <v>287</v>
      </c>
      <c r="G360" s="172">
        <v>2017</v>
      </c>
      <c r="H360" s="12"/>
    </row>
    <row r="361" spans="1:8" ht="20.100000000000001" customHeight="1" x14ac:dyDescent="0.25">
      <c r="A361" s="25">
        <v>3</v>
      </c>
      <c r="B361" s="106" t="s">
        <v>452</v>
      </c>
      <c r="C361" s="74">
        <v>0.46</v>
      </c>
      <c r="D361" s="74"/>
      <c r="E361" s="74">
        <v>0.46</v>
      </c>
      <c r="F361" s="173" t="s">
        <v>288</v>
      </c>
      <c r="G361" s="172">
        <v>2018</v>
      </c>
      <c r="H361" s="12"/>
    </row>
    <row r="362" spans="1:8" s="136" customFormat="1" ht="20.100000000000001" customHeight="1" x14ac:dyDescent="0.25">
      <c r="A362" s="117" t="s">
        <v>436</v>
      </c>
      <c r="B362" s="118" t="s">
        <v>102</v>
      </c>
      <c r="C362" s="142">
        <f>D362+E362</f>
        <v>956.89</v>
      </c>
      <c r="D362" s="142">
        <f>D363+D393+D410+D426+D454</f>
        <v>76.98</v>
      </c>
      <c r="E362" s="142">
        <f>E363+E393+E410+E426+E454</f>
        <v>879.91</v>
      </c>
      <c r="F362" s="119"/>
      <c r="G362" s="117"/>
      <c r="H362" s="119"/>
    </row>
    <row r="363" spans="1:8" s="49" customFormat="1" ht="20.100000000000001" customHeight="1" x14ac:dyDescent="0.25">
      <c r="A363" s="175" t="s">
        <v>696</v>
      </c>
      <c r="B363" s="39" t="s">
        <v>758</v>
      </c>
      <c r="C363" s="79">
        <v>65.070000000000007</v>
      </c>
      <c r="D363" s="79">
        <v>11.09</v>
      </c>
      <c r="E363" s="79">
        <v>53.980000000000004</v>
      </c>
      <c r="F363" s="10"/>
      <c r="G363" s="175"/>
      <c r="H363" s="10"/>
    </row>
    <row r="364" spans="1:8" ht="25.5" x14ac:dyDescent="0.25">
      <c r="A364" s="168">
        <v>1</v>
      </c>
      <c r="B364" s="106" t="s">
        <v>454</v>
      </c>
      <c r="C364" s="74">
        <v>0</v>
      </c>
      <c r="D364" s="74"/>
      <c r="E364" s="74">
        <v>0</v>
      </c>
      <c r="F364" s="173"/>
      <c r="G364" s="172"/>
      <c r="H364" s="12"/>
    </row>
    <row r="365" spans="1:8" ht="51" x14ac:dyDescent="0.25">
      <c r="A365" s="172">
        <v>2</v>
      </c>
      <c r="B365" s="174" t="s">
        <v>455</v>
      </c>
      <c r="C365" s="74">
        <v>8.82</v>
      </c>
      <c r="D365" s="74">
        <v>0</v>
      </c>
      <c r="E365" s="74">
        <v>8.82</v>
      </c>
      <c r="F365" s="173" t="s">
        <v>879</v>
      </c>
      <c r="G365" s="172">
        <v>2019</v>
      </c>
      <c r="H365" s="12"/>
    </row>
    <row r="366" spans="1:8" s="53" customFormat="1" ht="20.100000000000001" hidden="1" customHeight="1" x14ac:dyDescent="0.25">
      <c r="A366" s="15" t="s">
        <v>304</v>
      </c>
      <c r="B366" s="84" t="s">
        <v>456</v>
      </c>
      <c r="C366" s="85">
        <v>2.74</v>
      </c>
      <c r="D366" s="85"/>
      <c r="E366" s="85">
        <v>2.74</v>
      </c>
      <c r="F366" s="40" t="s">
        <v>287</v>
      </c>
      <c r="G366" s="15">
        <v>2019</v>
      </c>
      <c r="H366" s="14"/>
    </row>
    <row r="367" spans="1:8" s="53" customFormat="1" ht="20.100000000000001" hidden="1" customHeight="1" x14ac:dyDescent="0.25">
      <c r="A367" s="15" t="s">
        <v>304</v>
      </c>
      <c r="B367" s="84" t="s">
        <v>457</v>
      </c>
      <c r="C367" s="85">
        <v>0.84</v>
      </c>
      <c r="D367" s="85"/>
      <c r="E367" s="85">
        <v>0.84</v>
      </c>
      <c r="F367" s="40" t="s">
        <v>285</v>
      </c>
      <c r="G367" s="15">
        <v>2019</v>
      </c>
      <c r="H367" s="14"/>
    </row>
    <row r="368" spans="1:8" s="53" customFormat="1" ht="20.100000000000001" hidden="1" customHeight="1" x14ac:dyDescent="0.25">
      <c r="A368" s="15" t="s">
        <v>304</v>
      </c>
      <c r="B368" s="84" t="s">
        <v>458</v>
      </c>
      <c r="C368" s="85">
        <v>1.08</v>
      </c>
      <c r="D368" s="85"/>
      <c r="E368" s="85">
        <v>1.08</v>
      </c>
      <c r="F368" s="40" t="s">
        <v>285</v>
      </c>
      <c r="G368" s="15">
        <v>2019</v>
      </c>
      <c r="H368" s="14"/>
    </row>
    <row r="369" spans="1:8" s="53" customFormat="1" ht="20.100000000000001" hidden="1" customHeight="1" x14ac:dyDescent="0.25">
      <c r="A369" s="15" t="s">
        <v>304</v>
      </c>
      <c r="B369" s="84" t="s">
        <v>459</v>
      </c>
      <c r="C369" s="85">
        <v>4.16</v>
      </c>
      <c r="D369" s="85"/>
      <c r="E369" s="85">
        <v>4.16</v>
      </c>
      <c r="F369" s="40" t="s">
        <v>289</v>
      </c>
      <c r="G369" s="15">
        <v>2019</v>
      </c>
      <c r="H369" s="14"/>
    </row>
    <row r="370" spans="1:8" ht="38.25" x14ac:dyDescent="0.25">
      <c r="A370" s="172">
        <v>3</v>
      </c>
      <c r="B370" s="174" t="s">
        <v>460</v>
      </c>
      <c r="C370" s="74">
        <v>5.66</v>
      </c>
      <c r="D370" s="74">
        <v>0</v>
      </c>
      <c r="E370" s="74">
        <v>5.66</v>
      </c>
      <c r="F370" s="173" t="s">
        <v>880</v>
      </c>
      <c r="G370" s="172">
        <v>2020</v>
      </c>
      <c r="H370" s="12"/>
    </row>
    <row r="371" spans="1:8" s="53" customFormat="1" ht="20.100000000000001" hidden="1" customHeight="1" x14ac:dyDescent="0.25">
      <c r="A371" s="15" t="s">
        <v>304</v>
      </c>
      <c r="B371" s="139" t="s">
        <v>461</v>
      </c>
      <c r="C371" s="85">
        <v>2.7800000000000002</v>
      </c>
      <c r="D371" s="85"/>
      <c r="E371" s="85">
        <v>2.7800000000000002</v>
      </c>
      <c r="F371" s="40" t="s">
        <v>285</v>
      </c>
      <c r="G371" s="15">
        <v>2020</v>
      </c>
      <c r="H371" s="14"/>
    </row>
    <row r="372" spans="1:8" s="53" customFormat="1" ht="20.100000000000001" hidden="1" customHeight="1" x14ac:dyDescent="0.25">
      <c r="A372" s="15" t="s">
        <v>304</v>
      </c>
      <c r="B372" s="139" t="s">
        <v>462</v>
      </c>
      <c r="C372" s="85">
        <v>2.88</v>
      </c>
      <c r="D372" s="85"/>
      <c r="E372" s="85">
        <v>2.88</v>
      </c>
      <c r="F372" s="40" t="s">
        <v>289</v>
      </c>
      <c r="G372" s="15">
        <v>2020</v>
      </c>
      <c r="H372" s="14"/>
    </row>
    <row r="373" spans="1:8" ht="20.100000000000001" customHeight="1" x14ac:dyDescent="0.25">
      <c r="A373" s="168">
        <v>4</v>
      </c>
      <c r="B373" s="106" t="s">
        <v>463</v>
      </c>
      <c r="C373" s="74">
        <v>5.64</v>
      </c>
      <c r="D373" s="74"/>
      <c r="E373" s="74">
        <v>5.64</v>
      </c>
      <c r="F373" s="173" t="s">
        <v>290</v>
      </c>
      <c r="G373" s="172">
        <v>2020</v>
      </c>
      <c r="H373" s="12"/>
    </row>
    <row r="374" spans="1:8" ht="20.100000000000001" customHeight="1" x14ac:dyDescent="0.25">
      <c r="A374" s="168">
        <v>5</v>
      </c>
      <c r="B374" s="106" t="s">
        <v>464</v>
      </c>
      <c r="C374" s="74">
        <v>0</v>
      </c>
      <c r="D374" s="74"/>
      <c r="E374" s="74">
        <v>0</v>
      </c>
      <c r="F374" s="173"/>
      <c r="G374" s="168"/>
      <c r="H374" s="12"/>
    </row>
    <row r="375" spans="1:8" ht="20.100000000000001" customHeight="1" x14ac:dyDescent="0.25">
      <c r="A375" s="168">
        <v>6</v>
      </c>
      <c r="B375" s="174" t="s">
        <v>465</v>
      </c>
      <c r="C375" s="74">
        <v>0</v>
      </c>
      <c r="D375" s="74"/>
      <c r="E375" s="74">
        <v>0</v>
      </c>
      <c r="F375" s="173"/>
      <c r="G375" s="172"/>
      <c r="H375" s="12"/>
    </row>
    <row r="376" spans="1:8" ht="20.100000000000001" customHeight="1" x14ac:dyDescent="0.25">
      <c r="A376" s="168">
        <v>7</v>
      </c>
      <c r="B376" s="174" t="s">
        <v>466</v>
      </c>
      <c r="C376" s="74">
        <v>0</v>
      </c>
      <c r="D376" s="74"/>
      <c r="E376" s="74">
        <v>0</v>
      </c>
      <c r="F376" s="173"/>
      <c r="G376" s="172"/>
      <c r="H376" s="12"/>
    </row>
    <row r="377" spans="1:8" ht="29.25" customHeight="1" x14ac:dyDescent="0.25">
      <c r="A377" s="168">
        <v>8</v>
      </c>
      <c r="B377" s="106" t="s">
        <v>640</v>
      </c>
      <c r="C377" s="74">
        <v>7.86</v>
      </c>
      <c r="D377" s="74">
        <v>0</v>
      </c>
      <c r="E377" s="74">
        <v>7.86</v>
      </c>
      <c r="F377" s="173" t="s">
        <v>881</v>
      </c>
      <c r="G377" s="172">
        <v>2017</v>
      </c>
      <c r="H377" s="12"/>
    </row>
    <row r="378" spans="1:8" s="53" customFormat="1" ht="20.100000000000001" hidden="1" customHeight="1" x14ac:dyDescent="0.25">
      <c r="A378" s="15" t="s">
        <v>304</v>
      </c>
      <c r="B378" s="133" t="s">
        <v>467</v>
      </c>
      <c r="C378" s="85">
        <v>3.66</v>
      </c>
      <c r="D378" s="85"/>
      <c r="E378" s="85">
        <v>3.66</v>
      </c>
      <c r="F378" s="40" t="s">
        <v>288</v>
      </c>
      <c r="G378" s="52">
        <v>2017</v>
      </c>
      <c r="H378" s="14"/>
    </row>
    <row r="379" spans="1:8" s="53" customFormat="1" ht="20.100000000000001" hidden="1" customHeight="1" x14ac:dyDescent="0.25">
      <c r="A379" s="15" t="s">
        <v>304</v>
      </c>
      <c r="B379" s="133" t="s">
        <v>468</v>
      </c>
      <c r="C379" s="85">
        <v>4.2</v>
      </c>
      <c r="D379" s="85"/>
      <c r="E379" s="85">
        <v>4.2</v>
      </c>
      <c r="F379" s="40" t="s">
        <v>290</v>
      </c>
      <c r="G379" s="15">
        <v>2017</v>
      </c>
      <c r="H379" s="14"/>
    </row>
    <row r="380" spans="1:8" s="53" customFormat="1" ht="25.5" hidden="1" x14ac:dyDescent="0.25">
      <c r="A380" s="15" t="s">
        <v>304</v>
      </c>
      <c r="B380" s="133" t="s">
        <v>469</v>
      </c>
      <c r="C380" s="85">
        <v>0</v>
      </c>
      <c r="D380" s="85"/>
      <c r="E380" s="85">
        <v>0</v>
      </c>
      <c r="F380" s="40"/>
      <c r="G380" s="15"/>
      <c r="H380" s="14"/>
    </row>
    <row r="381" spans="1:8" ht="29.25" hidden="1" customHeight="1" x14ac:dyDescent="0.25">
      <c r="A381" s="172">
        <v>9</v>
      </c>
      <c r="B381" s="106" t="s">
        <v>673</v>
      </c>
      <c r="C381" s="74">
        <v>6.6400000000000006</v>
      </c>
      <c r="D381" s="74">
        <v>0</v>
      </c>
      <c r="E381" s="74">
        <v>6.6400000000000006</v>
      </c>
      <c r="F381" s="173" t="s">
        <v>882</v>
      </c>
      <c r="G381" s="172">
        <v>2019</v>
      </c>
      <c r="H381" s="12"/>
    </row>
    <row r="382" spans="1:8" s="53" customFormat="1" ht="20.100000000000001" hidden="1" customHeight="1" x14ac:dyDescent="0.25">
      <c r="A382" s="15" t="s">
        <v>304</v>
      </c>
      <c r="B382" s="139" t="s">
        <v>674</v>
      </c>
      <c r="C382" s="85">
        <v>0.1</v>
      </c>
      <c r="D382" s="85"/>
      <c r="E382" s="85">
        <v>0.1</v>
      </c>
      <c r="F382" s="40" t="s">
        <v>287</v>
      </c>
      <c r="G382" s="15">
        <v>2019</v>
      </c>
      <c r="H382" s="14"/>
    </row>
    <row r="383" spans="1:8" s="53" customFormat="1" ht="20.100000000000001" hidden="1" customHeight="1" x14ac:dyDescent="0.25">
      <c r="A383" s="15" t="s">
        <v>304</v>
      </c>
      <c r="B383" s="139" t="s">
        <v>471</v>
      </c>
      <c r="C383" s="85">
        <v>3</v>
      </c>
      <c r="D383" s="85"/>
      <c r="E383" s="85">
        <v>3</v>
      </c>
      <c r="F383" s="40" t="s">
        <v>291</v>
      </c>
      <c r="G383" s="15">
        <v>2019</v>
      </c>
      <c r="H383" s="14"/>
    </row>
    <row r="384" spans="1:8" s="53" customFormat="1" ht="20.100000000000001" hidden="1" customHeight="1" x14ac:dyDescent="0.25">
      <c r="A384" s="15" t="s">
        <v>304</v>
      </c>
      <c r="B384" s="139" t="s">
        <v>468</v>
      </c>
      <c r="C384" s="85">
        <v>3.54</v>
      </c>
      <c r="D384" s="85"/>
      <c r="E384" s="85">
        <v>3.54</v>
      </c>
      <c r="F384" s="40" t="s">
        <v>290</v>
      </c>
      <c r="G384" s="15">
        <v>2019</v>
      </c>
      <c r="H384" s="14"/>
    </row>
    <row r="385" spans="1:8" ht="45" customHeight="1" x14ac:dyDescent="0.25">
      <c r="A385" s="172">
        <v>9</v>
      </c>
      <c r="B385" s="106" t="s">
        <v>921</v>
      </c>
      <c r="C385" s="74">
        <v>12.31</v>
      </c>
      <c r="D385" s="74">
        <v>0</v>
      </c>
      <c r="E385" s="74">
        <v>12.31</v>
      </c>
      <c r="F385" s="173" t="s">
        <v>922</v>
      </c>
      <c r="G385" s="172" t="s">
        <v>888</v>
      </c>
      <c r="H385" s="12"/>
    </row>
    <row r="386" spans="1:8" s="53" customFormat="1" ht="20.100000000000001" hidden="1" customHeight="1" x14ac:dyDescent="0.25">
      <c r="A386" s="15" t="s">
        <v>304</v>
      </c>
      <c r="B386" s="139" t="s">
        <v>461</v>
      </c>
      <c r="C386" s="85">
        <v>0.37</v>
      </c>
      <c r="D386" s="85"/>
      <c r="E386" s="85">
        <v>0.37</v>
      </c>
      <c r="F386" s="40" t="s">
        <v>285</v>
      </c>
      <c r="G386" s="15">
        <v>2017</v>
      </c>
      <c r="H386" s="14"/>
    </row>
    <row r="387" spans="1:8" s="53" customFormat="1" ht="20.100000000000001" hidden="1" customHeight="1" x14ac:dyDescent="0.25">
      <c r="A387" s="15" t="s">
        <v>304</v>
      </c>
      <c r="B387" s="139" t="s">
        <v>470</v>
      </c>
      <c r="C387" s="85">
        <v>2.7</v>
      </c>
      <c r="D387" s="85"/>
      <c r="E387" s="85">
        <v>2.7</v>
      </c>
      <c r="F387" s="40" t="s">
        <v>287</v>
      </c>
      <c r="G387" s="15">
        <v>2017</v>
      </c>
      <c r="H387" s="14"/>
    </row>
    <row r="388" spans="1:8" s="53" customFormat="1" ht="20.100000000000001" hidden="1" customHeight="1" x14ac:dyDescent="0.25">
      <c r="A388" s="15" t="s">
        <v>304</v>
      </c>
      <c r="B388" s="139" t="s">
        <v>471</v>
      </c>
      <c r="C388" s="85">
        <v>2.6</v>
      </c>
      <c r="D388" s="85"/>
      <c r="E388" s="85">
        <v>2.6</v>
      </c>
      <c r="F388" s="40" t="s">
        <v>291</v>
      </c>
      <c r="G388" s="15">
        <v>2017</v>
      </c>
      <c r="H388" s="14"/>
    </row>
    <row r="389" spans="1:8" ht="25.5" x14ac:dyDescent="0.25">
      <c r="A389" s="172">
        <v>10</v>
      </c>
      <c r="B389" s="174" t="s">
        <v>472</v>
      </c>
      <c r="C389" s="74">
        <v>24.78</v>
      </c>
      <c r="D389" s="74">
        <v>11.09</v>
      </c>
      <c r="E389" s="74">
        <v>13.690000000000001</v>
      </c>
      <c r="F389" s="173" t="s">
        <v>883</v>
      </c>
      <c r="G389" s="172">
        <v>2019</v>
      </c>
      <c r="H389" s="12"/>
    </row>
    <row r="390" spans="1:8" s="53" customFormat="1" ht="25.5" hidden="1" x14ac:dyDescent="0.25">
      <c r="A390" s="15" t="s">
        <v>304</v>
      </c>
      <c r="B390" s="84" t="s">
        <v>473</v>
      </c>
      <c r="C390" s="85">
        <v>11.5</v>
      </c>
      <c r="D390" s="85">
        <v>8.25</v>
      </c>
      <c r="E390" s="85">
        <v>3.25</v>
      </c>
      <c r="F390" s="40" t="s">
        <v>287</v>
      </c>
      <c r="G390" s="15">
        <v>2019</v>
      </c>
      <c r="H390" s="14"/>
    </row>
    <row r="391" spans="1:8" s="53" customFormat="1" ht="25.5" hidden="1" x14ac:dyDescent="0.25">
      <c r="A391" s="15" t="s">
        <v>304</v>
      </c>
      <c r="B391" s="84" t="s">
        <v>474</v>
      </c>
      <c r="C391" s="85">
        <v>10.039999999999999</v>
      </c>
      <c r="D391" s="85">
        <v>2.84</v>
      </c>
      <c r="E391" s="85">
        <v>7.2</v>
      </c>
      <c r="F391" s="40" t="s">
        <v>289</v>
      </c>
      <c r="G391" s="15">
        <v>2019</v>
      </c>
      <c r="H391" s="14"/>
    </row>
    <row r="392" spans="1:8" s="53" customFormat="1" ht="25.5" hidden="1" x14ac:dyDescent="0.25">
      <c r="A392" s="15" t="s">
        <v>304</v>
      </c>
      <c r="B392" s="133" t="s">
        <v>475</v>
      </c>
      <c r="C392" s="85">
        <v>3.24</v>
      </c>
      <c r="D392" s="85"/>
      <c r="E392" s="85">
        <v>3.24</v>
      </c>
      <c r="F392" s="40" t="s">
        <v>289</v>
      </c>
      <c r="G392" s="15">
        <v>2019</v>
      </c>
      <c r="H392" s="14"/>
    </row>
    <row r="393" spans="1:8" s="49" customFormat="1" ht="20.100000000000001" customHeight="1" x14ac:dyDescent="0.25">
      <c r="A393" s="175" t="s">
        <v>697</v>
      </c>
      <c r="B393" s="39" t="s">
        <v>489</v>
      </c>
      <c r="C393" s="79">
        <v>226.13000000000002</v>
      </c>
      <c r="D393" s="79">
        <v>0</v>
      </c>
      <c r="E393" s="79">
        <v>226.13000000000002</v>
      </c>
      <c r="F393" s="12" t="s">
        <v>746</v>
      </c>
      <c r="G393" s="172" t="s">
        <v>303</v>
      </c>
      <c r="H393" s="10"/>
    </row>
    <row r="394" spans="1:8" ht="25.5" hidden="1" x14ac:dyDescent="0.25">
      <c r="A394" s="172">
        <v>1</v>
      </c>
      <c r="B394" s="106" t="s">
        <v>490</v>
      </c>
      <c r="C394" s="74">
        <v>2.13</v>
      </c>
      <c r="D394" s="74"/>
      <c r="E394" s="74">
        <v>2.13</v>
      </c>
      <c r="F394" s="173" t="s">
        <v>289</v>
      </c>
      <c r="G394" s="172">
        <v>2016</v>
      </c>
      <c r="H394" s="12"/>
    </row>
    <row r="395" spans="1:8" ht="20.100000000000001" hidden="1" customHeight="1" x14ac:dyDescent="0.25">
      <c r="A395" s="172">
        <v>2</v>
      </c>
      <c r="B395" s="106" t="s">
        <v>491</v>
      </c>
      <c r="C395" s="74">
        <v>2.1</v>
      </c>
      <c r="D395" s="74"/>
      <c r="E395" s="74">
        <v>2.1</v>
      </c>
      <c r="F395" s="173" t="s">
        <v>284</v>
      </c>
      <c r="G395" s="172">
        <v>2017</v>
      </c>
      <c r="H395" s="106"/>
    </row>
    <row r="396" spans="1:8" ht="20.100000000000001" hidden="1" customHeight="1" x14ac:dyDescent="0.25">
      <c r="A396" s="172">
        <v>3</v>
      </c>
      <c r="B396" s="106" t="s">
        <v>492</v>
      </c>
      <c r="C396" s="74">
        <v>15.8</v>
      </c>
      <c r="D396" s="74"/>
      <c r="E396" s="74">
        <v>15.8</v>
      </c>
      <c r="F396" s="173"/>
      <c r="G396" s="172"/>
      <c r="H396" s="106"/>
    </row>
    <row r="397" spans="1:8" s="53" customFormat="1" ht="20.100000000000001" hidden="1" customHeight="1" x14ac:dyDescent="0.25">
      <c r="A397" s="15" t="s">
        <v>304</v>
      </c>
      <c r="B397" s="133" t="s">
        <v>493</v>
      </c>
      <c r="C397" s="85">
        <v>6.8</v>
      </c>
      <c r="D397" s="85"/>
      <c r="E397" s="85">
        <v>6.8</v>
      </c>
      <c r="F397" s="40" t="s">
        <v>285</v>
      </c>
      <c r="G397" s="15">
        <v>2018</v>
      </c>
      <c r="H397" s="133"/>
    </row>
    <row r="398" spans="1:8" s="53" customFormat="1" ht="20.100000000000001" hidden="1" customHeight="1" x14ac:dyDescent="0.25">
      <c r="A398" s="15" t="s">
        <v>304</v>
      </c>
      <c r="B398" s="133" t="s">
        <v>494</v>
      </c>
      <c r="C398" s="85">
        <v>9</v>
      </c>
      <c r="D398" s="85"/>
      <c r="E398" s="85">
        <v>9</v>
      </c>
      <c r="F398" s="40" t="s">
        <v>285</v>
      </c>
      <c r="G398" s="15">
        <v>2018</v>
      </c>
      <c r="H398" s="133"/>
    </row>
    <row r="399" spans="1:8" ht="20.100000000000001" hidden="1" customHeight="1" x14ac:dyDescent="0.25">
      <c r="A399" s="172">
        <v>4</v>
      </c>
      <c r="B399" s="106" t="s">
        <v>495</v>
      </c>
      <c r="C399" s="74">
        <v>6.1</v>
      </c>
      <c r="D399" s="74"/>
      <c r="E399" s="74">
        <v>6.1</v>
      </c>
      <c r="F399" s="173"/>
      <c r="G399" s="172"/>
      <c r="H399" s="106"/>
    </row>
    <row r="400" spans="1:8" s="53" customFormat="1" ht="20.100000000000001" hidden="1" customHeight="1" x14ac:dyDescent="0.25">
      <c r="A400" s="15" t="s">
        <v>304</v>
      </c>
      <c r="B400" s="133" t="s">
        <v>461</v>
      </c>
      <c r="C400" s="85">
        <v>3</v>
      </c>
      <c r="D400" s="85"/>
      <c r="E400" s="85">
        <v>3</v>
      </c>
      <c r="F400" s="40" t="s">
        <v>285</v>
      </c>
      <c r="G400" s="15">
        <v>2018</v>
      </c>
      <c r="H400" s="14"/>
    </row>
    <row r="401" spans="1:8" s="53" customFormat="1" ht="20.100000000000001" hidden="1" customHeight="1" x14ac:dyDescent="0.25">
      <c r="A401" s="15" t="s">
        <v>304</v>
      </c>
      <c r="B401" s="133" t="s">
        <v>496</v>
      </c>
      <c r="C401" s="85">
        <v>1.6</v>
      </c>
      <c r="D401" s="85"/>
      <c r="E401" s="85">
        <v>1.6</v>
      </c>
      <c r="F401" s="40" t="s">
        <v>289</v>
      </c>
      <c r="G401" s="15">
        <v>2018</v>
      </c>
      <c r="H401" s="14"/>
    </row>
    <row r="402" spans="1:8" ht="25.5" hidden="1" x14ac:dyDescent="0.25">
      <c r="A402" s="172">
        <v>5</v>
      </c>
      <c r="B402" s="106" t="s">
        <v>497</v>
      </c>
      <c r="C402" s="74">
        <v>1.5</v>
      </c>
      <c r="D402" s="74"/>
      <c r="E402" s="74">
        <v>1.5</v>
      </c>
      <c r="F402" s="173" t="s">
        <v>285</v>
      </c>
      <c r="G402" s="172">
        <v>2018</v>
      </c>
      <c r="H402" s="12"/>
    </row>
    <row r="403" spans="1:8" ht="20.100000000000001" hidden="1" customHeight="1" x14ac:dyDescent="0.25">
      <c r="A403" s="172">
        <v>6</v>
      </c>
      <c r="B403" s="106" t="s">
        <v>498</v>
      </c>
      <c r="C403" s="74">
        <v>200</v>
      </c>
      <c r="D403" s="74"/>
      <c r="E403" s="74">
        <v>200</v>
      </c>
      <c r="F403" s="173"/>
      <c r="G403" s="172"/>
      <c r="H403" s="12"/>
    </row>
    <row r="404" spans="1:8" s="53" customFormat="1" ht="20.100000000000001" hidden="1" customHeight="1" x14ac:dyDescent="0.25">
      <c r="A404" s="15" t="s">
        <v>304</v>
      </c>
      <c r="B404" s="140" t="s">
        <v>499</v>
      </c>
      <c r="C404" s="85">
        <v>8</v>
      </c>
      <c r="D404" s="85"/>
      <c r="E404" s="85">
        <v>8</v>
      </c>
      <c r="F404" s="40" t="s">
        <v>284</v>
      </c>
      <c r="G404" s="15">
        <v>2019</v>
      </c>
      <c r="H404" s="14"/>
    </row>
    <row r="405" spans="1:8" s="53" customFormat="1" ht="20.100000000000001" hidden="1" customHeight="1" x14ac:dyDescent="0.25">
      <c r="A405" s="15" t="s">
        <v>304</v>
      </c>
      <c r="B405" s="140" t="s">
        <v>461</v>
      </c>
      <c r="C405" s="85">
        <v>48</v>
      </c>
      <c r="D405" s="85"/>
      <c r="E405" s="85">
        <v>48</v>
      </c>
      <c r="F405" s="40" t="s">
        <v>285</v>
      </c>
      <c r="G405" s="15">
        <v>2019</v>
      </c>
      <c r="H405" s="14"/>
    </row>
    <row r="406" spans="1:8" s="53" customFormat="1" ht="20.100000000000001" hidden="1" customHeight="1" x14ac:dyDescent="0.25">
      <c r="A406" s="15" t="s">
        <v>304</v>
      </c>
      <c r="B406" s="140" t="s">
        <v>500</v>
      </c>
      <c r="C406" s="85">
        <v>59</v>
      </c>
      <c r="D406" s="85"/>
      <c r="E406" s="85">
        <v>59</v>
      </c>
      <c r="F406" s="40" t="s">
        <v>286</v>
      </c>
      <c r="G406" s="15">
        <v>2019</v>
      </c>
      <c r="H406" s="14"/>
    </row>
    <row r="407" spans="1:8" s="53" customFormat="1" ht="20.100000000000001" hidden="1" customHeight="1" x14ac:dyDescent="0.25">
      <c r="A407" s="15" t="s">
        <v>304</v>
      </c>
      <c r="B407" s="140" t="s">
        <v>470</v>
      </c>
      <c r="C407" s="85">
        <v>38</v>
      </c>
      <c r="D407" s="85"/>
      <c r="E407" s="85">
        <v>38</v>
      </c>
      <c r="F407" s="40" t="s">
        <v>287</v>
      </c>
      <c r="G407" s="15">
        <v>2019</v>
      </c>
      <c r="H407" s="14"/>
    </row>
    <row r="408" spans="1:8" s="53" customFormat="1" ht="20.100000000000001" hidden="1" customHeight="1" x14ac:dyDescent="0.25">
      <c r="A408" s="15" t="s">
        <v>304</v>
      </c>
      <c r="B408" s="140" t="s">
        <v>462</v>
      </c>
      <c r="C408" s="85">
        <v>47</v>
      </c>
      <c r="D408" s="85"/>
      <c r="E408" s="85">
        <v>47</v>
      </c>
      <c r="F408" s="40" t="s">
        <v>289</v>
      </c>
      <c r="G408" s="15">
        <v>2019</v>
      </c>
      <c r="H408" s="14"/>
    </row>
    <row r="409" spans="1:8" ht="25.5" hidden="1" x14ac:dyDescent="0.25">
      <c r="A409" s="172">
        <v>7</v>
      </c>
      <c r="B409" s="106" t="s">
        <v>759</v>
      </c>
      <c r="C409" s="74">
        <v>0</v>
      </c>
      <c r="D409" s="74"/>
      <c r="E409" s="74">
        <v>0</v>
      </c>
      <c r="F409" s="173"/>
      <c r="G409" s="172"/>
      <c r="H409" s="12"/>
    </row>
    <row r="410" spans="1:8" s="49" customFormat="1" ht="20.100000000000001" customHeight="1" x14ac:dyDescent="0.25">
      <c r="A410" s="175" t="s">
        <v>727</v>
      </c>
      <c r="B410" s="39" t="s">
        <v>641</v>
      </c>
      <c r="C410" s="79">
        <v>71.039999999999992</v>
      </c>
      <c r="D410" s="79">
        <v>36.730000000000004</v>
      </c>
      <c r="E410" s="79">
        <v>34.309999999999995</v>
      </c>
      <c r="F410" s="12" t="s">
        <v>746</v>
      </c>
      <c r="G410" s="172" t="s">
        <v>303</v>
      </c>
      <c r="H410" s="10"/>
    </row>
    <row r="411" spans="1:8" ht="20.100000000000001" hidden="1" customHeight="1" x14ac:dyDescent="0.25">
      <c r="A411" s="172">
        <v>1</v>
      </c>
      <c r="B411" s="106" t="s">
        <v>476</v>
      </c>
      <c r="C411" s="74">
        <v>3.85</v>
      </c>
      <c r="D411" s="74"/>
      <c r="E411" s="74">
        <v>3.85</v>
      </c>
      <c r="F411" s="173" t="s">
        <v>289</v>
      </c>
      <c r="G411" s="172">
        <v>2020</v>
      </c>
      <c r="H411" s="12"/>
    </row>
    <row r="412" spans="1:8" ht="20.100000000000001" hidden="1" customHeight="1" x14ac:dyDescent="0.25">
      <c r="A412" s="25">
        <v>2</v>
      </c>
      <c r="B412" s="106" t="s">
        <v>477</v>
      </c>
      <c r="C412" s="74">
        <v>2.5</v>
      </c>
      <c r="D412" s="74"/>
      <c r="E412" s="74">
        <v>2.5</v>
      </c>
      <c r="F412" s="173" t="s">
        <v>292</v>
      </c>
      <c r="G412" s="110">
        <v>2018</v>
      </c>
      <c r="H412" s="12"/>
    </row>
    <row r="413" spans="1:8" ht="25.5" hidden="1" x14ac:dyDescent="0.25">
      <c r="A413" s="25">
        <v>3</v>
      </c>
      <c r="B413" s="106" t="s">
        <v>478</v>
      </c>
      <c r="C413" s="74">
        <v>1.5</v>
      </c>
      <c r="D413" s="74"/>
      <c r="E413" s="74">
        <v>1.5</v>
      </c>
      <c r="F413" s="173" t="s">
        <v>292</v>
      </c>
      <c r="G413" s="110">
        <v>2016</v>
      </c>
      <c r="H413" s="12"/>
    </row>
    <row r="414" spans="1:8" ht="25.5" hidden="1" x14ac:dyDescent="0.25">
      <c r="A414" s="25">
        <v>4</v>
      </c>
      <c r="B414" s="106" t="s">
        <v>479</v>
      </c>
      <c r="C414" s="74">
        <v>4.7</v>
      </c>
      <c r="D414" s="74">
        <v>0</v>
      </c>
      <c r="E414" s="74">
        <v>4.7</v>
      </c>
      <c r="F414" s="173" t="s">
        <v>760</v>
      </c>
      <c r="G414" s="110"/>
      <c r="H414" s="12"/>
    </row>
    <row r="415" spans="1:8" s="53" customFormat="1" ht="20.100000000000001" hidden="1" customHeight="1" x14ac:dyDescent="0.25">
      <c r="A415" s="41" t="s">
        <v>304</v>
      </c>
      <c r="B415" s="133" t="s">
        <v>480</v>
      </c>
      <c r="C415" s="85">
        <v>2.6</v>
      </c>
      <c r="D415" s="85"/>
      <c r="E415" s="85">
        <v>2.6</v>
      </c>
      <c r="F415" s="40" t="s">
        <v>292</v>
      </c>
      <c r="G415" s="15">
        <v>2019</v>
      </c>
      <c r="H415" s="14"/>
    </row>
    <row r="416" spans="1:8" s="53" customFormat="1" ht="20.100000000000001" hidden="1" customHeight="1" x14ac:dyDescent="0.25">
      <c r="A416" s="41" t="s">
        <v>304</v>
      </c>
      <c r="B416" s="133" t="s">
        <v>481</v>
      </c>
      <c r="C416" s="85">
        <v>2.1</v>
      </c>
      <c r="D416" s="85"/>
      <c r="E416" s="85">
        <v>2.1</v>
      </c>
      <c r="F416" s="40" t="s">
        <v>290</v>
      </c>
      <c r="G416" s="15">
        <v>2019</v>
      </c>
      <c r="H416" s="14"/>
    </row>
    <row r="417" spans="1:8" ht="20.100000000000001" hidden="1" customHeight="1" x14ac:dyDescent="0.25">
      <c r="A417" s="25">
        <v>5</v>
      </c>
      <c r="B417" s="106" t="s">
        <v>482</v>
      </c>
      <c r="C417" s="74">
        <v>9.7999999999999989</v>
      </c>
      <c r="D417" s="74">
        <v>8.1</v>
      </c>
      <c r="E417" s="74">
        <v>1.7</v>
      </c>
      <c r="F417" s="173" t="s">
        <v>290</v>
      </c>
      <c r="G417" s="172">
        <v>2018</v>
      </c>
      <c r="H417" s="12"/>
    </row>
    <row r="418" spans="1:8" ht="38.25" hidden="1" x14ac:dyDescent="0.25">
      <c r="A418" s="25">
        <v>6</v>
      </c>
      <c r="B418" s="106" t="s">
        <v>483</v>
      </c>
      <c r="C418" s="74">
        <v>3.8</v>
      </c>
      <c r="D418" s="74">
        <v>2</v>
      </c>
      <c r="E418" s="74">
        <v>1.8</v>
      </c>
      <c r="F418" s="173" t="s">
        <v>290</v>
      </c>
      <c r="G418" s="172">
        <v>2018</v>
      </c>
      <c r="H418" s="12"/>
    </row>
    <row r="419" spans="1:8" ht="25.5" hidden="1" x14ac:dyDescent="0.25">
      <c r="A419" s="25">
        <v>7</v>
      </c>
      <c r="B419" s="106" t="s">
        <v>675</v>
      </c>
      <c r="C419" s="74">
        <v>8.6</v>
      </c>
      <c r="D419" s="74">
        <v>7.2</v>
      </c>
      <c r="E419" s="74">
        <v>1.4</v>
      </c>
      <c r="F419" s="173" t="s">
        <v>290</v>
      </c>
      <c r="G419" s="172">
        <v>2018</v>
      </c>
      <c r="H419" s="12"/>
    </row>
    <row r="420" spans="1:8" ht="25.5" hidden="1" x14ac:dyDescent="0.25">
      <c r="A420" s="25">
        <v>8</v>
      </c>
      <c r="B420" s="106" t="s">
        <v>676</v>
      </c>
      <c r="C420" s="74">
        <v>1.5</v>
      </c>
      <c r="D420" s="74"/>
      <c r="E420" s="74">
        <v>1.5</v>
      </c>
      <c r="F420" s="173" t="s">
        <v>290</v>
      </c>
      <c r="G420" s="172">
        <v>2018</v>
      </c>
      <c r="H420" s="12"/>
    </row>
    <row r="421" spans="1:8" ht="25.5" hidden="1" x14ac:dyDescent="0.25">
      <c r="A421" s="25">
        <v>9</v>
      </c>
      <c r="B421" s="106" t="s">
        <v>484</v>
      </c>
      <c r="C421" s="74">
        <v>14.360000000000001</v>
      </c>
      <c r="D421" s="74">
        <v>10.71</v>
      </c>
      <c r="E421" s="74">
        <v>3.65</v>
      </c>
      <c r="F421" s="173" t="s">
        <v>290</v>
      </c>
      <c r="G421" s="168">
        <v>2020</v>
      </c>
      <c r="H421" s="12"/>
    </row>
    <row r="422" spans="1:8" ht="25.5" hidden="1" x14ac:dyDescent="0.25">
      <c r="A422" s="25">
        <v>10</v>
      </c>
      <c r="B422" s="106" t="s">
        <v>485</v>
      </c>
      <c r="C422" s="74">
        <v>8.8000000000000007</v>
      </c>
      <c r="D422" s="74">
        <v>6.3</v>
      </c>
      <c r="E422" s="74">
        <v>2.5</v>
      </c>
      <c r="F422" s="173" t="s">
        <v>290</v>
      </c>
      <c r="G422" s="168">
        <v>2020</v>
      </c>
      <c r="H422" s="12"/>
    </row>
    <row r="423" spans="1:8" ht="20.100000000000001" hidden="1" customHeight="1" x14ac:dyDescent="0.25">
      <c r="A423" s="25">
        <v>11</v>
      </c>
      <c r="B423" s="106" t="s">
        <v>486</v>
      </c>
      <c r="C423" s="74">
        <v>2.6</v>
      </c>
      <c r="D423" s="74"/>
      <c r="E423" s="74">
        <v>2.6</v>
      </c>
      <c r="F423" s="173" t="s">
        <v>291</v>
      </c>
      <c r="G423" s="172">
        <v>2018</v>
      </c>
      <c r="H423" s="12"/>
    </row>
    <row r="424" spans="1:8" ht="20.100000000000001" hidden="1" customHeight="1" x14ac:dyDescent="0.25">
      <c r="A424" s="25">
        <v>12</v>
      </c>
      <c r="B424" s="106" t="s">
        <v>487</v>
      </c>
      <c r="C424" s="74">
        <v>6.38</v>
      </c>
      <c r="D424" s="74">
        <v>1.97</v>
      </c>
      <c r="E424" s="74">
        <v>4.41</v>
      </c>
      <c r="F424" s="173" t="s">
        <v>291</v>
      </c>
      <c r="G424" s="172">
        <v>2019</v>
      </c>
      <c r="H424" s="12"/>
    </row>
    <row r="425" spans="1:8" ht="20.100000000000001" hidden="1" customHeight="1" x14ac:dyDescent="0.25">
      <c r="A425" s="25">
        <v>13</v>
      </c>
      <c r="B425" s="106" t="s">
        <v>488</v>
      </c>
      <c r="C425" s="74">
        <v>2.6500000000000004</v>
      </c>
      <c r="D425" s="74">
        <v>0.45</v>
      </c>
      <c r="E425" s="74">
        <v>2.2000000000000002</v>
      </c>
      <c r="F425" s="173" t="s">
        <v>291</v>
      </c>
      <c r="G425" s="172">
        <v>2020</v>
      </c>
      <c r="H425" s="12"/>
    </row>
    <row r="426" spans="1:8" s="49" customFormat="1" ht="20.100000000000001" customHeight="1" x14ac:dyDescent="0.25">
      <c r="A426" s="175" t="s">
        <v>770</v>
      </c>
      <c r="B426" s="39" t="s">
        <v>761</v>
      </c>
      <c r="C426" s="79">
        <v>41.86</v>
      </c>
      <c r="D426" s="79">
        <v>4.17</v>
      </c>
      <c r="E426" s="79">
        <v>37.69</v>
      </c>
      <c r="F426" s="12" t="s">
        <v>746</v>
      </c>
      <c r="G426" s="172" t="s">
        <v>874</v>
      </c>
      <c r="H426" s="10"/>
    </row>
    <row r="427" spans="1:8" s="49" customFormat="1" ht="20.100000000000001" hidden="1" customHeight="1" x14ac:dyDescent="0.25">
      <c r="A427" s="175" t="s">
        <v>857</v>
      </c>
      <c r="B427" s="39" t="s">
        <v>501</v>
      </c>
      <c r="C427" s="79">
        <v>21.299999999999997</v>
      </c>
      <c r="D427" s="79">
        <v>4.17</v>
      </c>
      <c r="E427" s="79">
        <v>17.13</v>
      </c>
      <c r="F427" s="10"/>
      <c r="G427" s="175"/>
      <c r="H427" s="10"/>
    </row>
    <row r="428" spans="1:8" ht="25.5" hidden="1" x14ac:dyDescent="0.25">
      <c r="A428" s="172">
        <v>1</v>
      </c>
      <c r="B428" s="174" t="s">
        <v>677</v>
      </c>
      <c r="C428" s="74">
        <v>7.52</v>
      </c>
      <c r="D428" s="74">
        <v>3.92</v>
      </c>
      <c r="E428" s="74">
        <v>3.6</v>
      </c>
      <c r="F428" s="173" t="s">
        <v>286</v>
      </c>
      <c r="G428" s="25">
        <v>2017</v>
      </c>
      <c r="H428" s="12"/>
    </row>
    <row r="429" spans="1:8" ht="25.5" hidden="1" x14ac:dyDescent="0.25">
      <c r="A429" s="172">
        <v>2</v>
      </c>
      <c r="B429" s="174" t="s">
        <v>502</v>
      </c>
      <c r="C429" s="74">
        <v>1.5</v>
      </c>
      <c r="D429" s="74"/>
      <c r="E429" s="74">
        <v>1.5</v>
      </c>
      <c r="F429" s="173" t="s">
        <v>286</v>
      </c>
      <c r="G429" s="172">
        <v>2018</v>
      </c>
      <c r="H429" s="12"/>
    </row>
    <row r="430" spans="1:8" ht="20.100000000000001" hidden="1" customHeight="1" x14ac:dyDescent="0.25">
      <c r="A430" s="172">
        <v>3</v>
      </c>
      <c r="B430" s="173" t="s">
        <v>503</v>
      </c>
      <c r="C430" s="74">
        <v>5.0999999999999996</v>
      </c>
      <c r="D430" s="74">
        <v>0.25</v>
      </c>
      <c r="E430" s="74">
        <v>4.8499999999999996</v>
      </c>
      <c r="F430" s="173" t="s">
        <v>287</v>
      </c>
      <c r="G430" s="172">
        <v>2019</v>
      </c>
      <c r="H430" s="12"/>
    </row>
    <row r="431" spans="1:8" ht="20.100000000000001" hidden="1" customHeight="1" x14ac:dyDescent="0.25">
      <c r="A431" s="172">
        <v>4</v>
      </c>
      <c r="B431" s="173" t="s">
        <v>642</v>
      </c>
      <c r="C431" s="74">
        <v>0.4</v>
      </c>
      <c r="D431" s="74"/>
      <c r="E431" s="74">
        <v>0.4</v>
      </c>
      <c r="F431" s="173" t="s">
        <v>288</v>
      </c>
      <c r="G431" s="172">
        <v>2017</v>
      </c>
      <c r="H431" s="12"/>
    </row>
    <row r="432" spans="1:8" ht="20.100000000000001" hidden="1" customHeight="1" x14ac:dyDescent="0.25">
      <c r="A432" s="172">
        <v>5</v>
      </c>
      <c r="B432" s="173" t="s">
        <v>504</v>
      </c>
      <c r="C432" s="74">
        <v>1.75</v>
      </c>
      <c r="D432" s="74"/>
      <c r="E432" s="74">
        <v>1.75</v>
      </c>
      <c r="F432" s="173" t="s">
        <v>290</v>
      </c>
      <c r="G432" s="172">
        <v>2017</v>
      </c>
      <c r="H432" s="12"/>
    </row>
    <row r="433" spans="1:8" ht="20.100000000000001" hidden="1" customHeight="1" x14ac:dyDescent="0.25">
      <c r="A433" s="172">
        <v>6</v>
      </c>
      <c r="B433" s="173" t="s">
        <v>505</v>
      </c>
      <c r="C433" s="74">
        <v>1</v>
      </c>
      <c r="D433" s="74"/>
      <c r="E433" s="74">
        <v>1</v>
      </c>
      <c r="F433" s="173" t="s">
        <v>287</v>
      </c>
      <c r="G433" s="172">
        <v>2018</v>
      </c>
      <c r="H433" s="12"/>
    </row>
    <row r="434" spans="1:8" ht="20.100000000000001" hidden="1" customHeight="1" x14ac:dyDescent="0.25">
      <c r="A434" s="172">
        <v>7</v>
      </c>
      <c r="B434" s="173" t="s">
        <v>506</v>
      </c>
      <c r="C434" s="74">
        <v>3.5</v>
      </c>
      <c r="D434" s="74"/>
      <c r="E434" s="74">
        <v>3.5</v>
      </c>
      <c r="F434" s="173" t="s">
        <v>284</v>
      </c>
      <c r="G434" s="172">
        <v>2020</v>
      </c>
      <c r="H434" s="12"/>
    </row>
    <row r="435" spans="1:8" ht="20.100000000000001" hidden="1" customHeight="1" x14ac:dyDescent="0.25">
      <c r="A435" s="172">
        <v>8</v>
      </c>
      <c r="B435" s="173" t="s">
        <v>678</v>
      </c>
      <c r="C435" s="74">
        <v>0.53</v>
      </c>
      <c r="D435" s="74"/>
      <c r="E435" s="74">
        <v>0.53</v>
      </c>
      <c r="F435" s="173" t="s">
        <v>284</v>
      </c>
      <c r="G435" s="172">
        <v>2018</v>
      </c>
      <c r="H435" s="12"/>
    </row>
    <row r="436" spans="1:8" s="49" customFormat="1" ht="20.100000000000001" hidden="1" customHeight="1" x14ac:dyDescent="0.25">
      <c r="A436" s="175" t="s">
        <v>858</v>
      </c>
      <c r="B436" s="39" t="s">
        <v>507</v>
      </c>
      <c r="C436" s="79">
        <v>5.76</v>
      </c>
      <c r="D436" s="79">
        <v>0</v>
      </c>
      <c r="E436" s="79">
        <v>5.76</v>
      </c>
      <c r="F436" s="10"/>
      <c r="G436" s="175"/>
      <c r="H436" s="10"/>
    </row>
    <row r="437" spans="1:8" ht="20.100000000000001" hidden="1" customHeight="1" x14ac:dyDescent="0.25">
      <c r="A437" s="172">
        <v>1</v>
      </c>
      <c r="B437" s="106" t="s">
        <v>508</v>
      </c>
      <c r="C437" s="74">
        <v>1.5</v>
      </c>
      <c r="D437" s="74"/>
      <c r="E437" s="74">
        <v>1.5</v>
      </c>
      <c r="F437" s="173" t="s">
        <v>285</v>
      </c>
      <c r="G437" s="172">
        <v>2018</v>
      </c>
      <c r="H437" s="106"/>
    </row>
    <row r="438" spans="1:8" ht="20.100000000000001" hidden="1" customHeight="1" x14ac:dyDescent="0.25">
      <c r="A438" s="172">
        <v>2</v>
      </c>
      <c r="B438" s="106" t="s">
        <v>509</v>
      </c>
      <c r="C438" s="74">
        <v>0.4</v>
      </c>
      <c r="D438" s="74"/>
      <c r="E438" s="74">
        <v>0.4</v>
      </c>
      <c r="F438" s="173" t="s">
        <v>288</v>
      </c>
      <c r="G438" s="172">
        <v>2018</v>
      </c>
      <c r="H438" s="106"/>
    </row>
    <row r="439" spans="1:8" ht="20.100000000000001" hidden="1" customHeight="1" x14ac:dyDescent="0.25">
      <c r="A439" s="172">
        <v>3</v>
      </c>
      <c r="B439" s="106" t="s">
        <v>510</v>
      </c>
      <c r="C439" s="74">
        <v>0.3</v>
      </c>
      <c r="D439" s="74"/>
      <c r="E439" s="74">
        <v>0.3</v>
      </c>
      <c r="F439" s="173" t="s">
        <v>289</v>
      </c>
      <c r="G439" s="172">
        <v>2018</v>
      </c>
      <c r="H439" s="12"/>
    </row>
    <row r="440" spans="1:8" ht="20.100000000000001" hidden="1" customHeight="1" x14ac:dyDescent="0.25">
      <c r="A440" s="172">
        <v>4</v>
      </c>
      <c r="B440" s="106" t="s">
        <v>511</v>
      </c>
      <c r="C440" s="74">
        <v>1.1000000000000001</v>
      </c>
      <c r="D440" s="74"/>
      <c r="E440" s="74">
        <v>1.1000000000000001</v>
      </c>
      <c r="F440" s="173" t="s">
        <v>289</v>
      </c>
      <c r="G440" s="172">
        <v>2020</v>
      </c>
      <c r="H440" s="12"/>
    </row>
    <row r="441" spans="1:8" ht="20.100000000000001" hidden="1" customHeight="1" x14ac:dyDescent="0.25">
      <c r="A441" s="172">
        <v>5</v>
      </c>
      <c r="B441" s="106" t="s">
        <v>512</v>
      </c>
      <c r="C441" s="74">
        <v>0.61</v>
      </c>
      <c r="D441" s="74"/>
      <c r="E441" s="74">
        <v>0.61</v>
      </c>
      <c r="F441" s="173" t="s">
        <v>291</v>
      </c>
      <c r="G441" s="172">
        <v>2019</v>
      </c>
      <c r="H441" s="12"/>
    </row>
    <row r="442" spans="1:8" ht="20.100000000000001" hidden="1" customHeight="1" x14ac:dyDescent="0.25">
      <c r="A442" s="172">
        <v>6</v>
      </c>
      <c r="B442" s="106" t="s">
        <v>513</v>
      </c>
      <c r="C442" s="74">
        <v>0.71</v>
      </c>
      <c r="D442" s="74"/>
      <c r="E442" s="74">
        <v>0.71</v>
      </c>
      <c r="F442" s="173" t="s">
        <v>291</v>
      </c>
      <c r="G442" s="172">
        <v>2020</v>
      </c>
      <c r="H442" s="12"/>
    </row>
    <row r="443" spans="1:8" ht="20.100000000000001" hidden="1" customHeight="1" x14ac:dyDescent="0.25">
      <c r="A443" s="172">
        <v>7</v>
      </c>
      <c r="B443" s="106" t="s">
        <v>514</v>
      </c>
      <c r="C443" s="74">
        <v>0.49</v>
      </c>
      <c r="D443" s="74"/>
      <c r="E443" s="74">
        <v>0.49</v>
      </c>
      <c r="F443" s="173" t="s">
        <v>292</v>
      </c>
      <c r="G443" s="172">
        <v>2018</v>
      </c>
      <c r="H443" s="12"/>
    </row>
    <row r="444" spans="1:8" ht="20.100000000000001" hidden="1" customHeight="1" x14ac:dyDescent="0.25">
      <c r="A444" s="172">
        <v>8</v>
      </c>
      <c r="B444" s="106" t="s">
        <v>515</v>
      </c>
      <c r="C444" s="74">
        <v>0.65</v>
      </c>
      <c r="D444" s="74"/>
      <c r="E444" s="74">
        <v>0.65</v>
      </c>
      <c r="F444" s="173" t="s">
        <v>292</v>
      </c>
      <c r="G444" s="172">
        <v>2019</v>
      </c>
      <c r="H444" s="12"/>
    </row>
    <row r="445" spans="1:8" ht="20.100000000000001" hidden="1" customHeight="1" x14ac:dyDescent="0.25">
      <c r="A445" s="172">
        <v>9</v>
      </c>
      <c r="B445" s="174" t="s">
        <v>516</v>
      </c>
      <c r="C445" s="74">
        <v>0</v>
      </c>
      <c r="D445" s="74"/>
      <c r="E445" s="74">
        <v>0</v>
      </c>
      <c r="F445" s="173" t="s">
        <v>286</v>
      </c>
      <c r="G445" s="172"/>
      <c r="H445" s="12"/>
    </row>
    <row r="446" spans="1:8" s="49" customFormat="1" ht="20.100000000000001" hidden="1" customHeight="1" x14ac:dyDescent="0.25">
      <c r="A446" s="175" t="s">
        <v>859</v>
      </c>
      <c r="B446" s="83" t="s">
        <v>517</v>
      </c>
      <c r="C446" s="79">
        <v>14.8</v>
      </c>
      <c r="D446" s="79">
        <v>0</v>
      </c>
      <c r="E446" s="79">
        <v>14.8</v>
      </c>
      <c r="F446" s="39"/>
      <c r="G446" s="175"/>
      <c r="H446" s="10"/>
    </row>
    <row r="447" spans="1:8" ht="20.100000000000001" hidden="1" customHeight="1" x14ac:dyDescent="0.25">
      <c r="A447" s="172">
        <v>1</v>
      </c>
      <c r="B447" s="173" t="s">
        <v>285</v>
      </c>
      <c r="C447" s="74">
        <v>4.54</v>
      </c>
      <c r="D447" s="74"/>
      <c r="E447" s="74">
        <v>4.54</v>
      </c>
      <c r="F447" s="173" t="s">
        <v>285</v>
      </c>
      <c r="G447" s="172">
        <v>2019</v>
      </c>
      <c r="H447" s="106"/>
    </row>
    <row r="448" spans="1:8" ht="20.100000000000001" hidden="1" customHeight="1" x14ac:dyDescent="0.25">
      <c r="A448" s="172">
        <v>2</v>
      </c>
      <c r="B448" s="173" t="s">
        <v>287</v>
      </c>
      <c r="C448" s="74">
        <v>2</v>
      </c>
      <c r="D448" s="74"/>
      <c r="E448" s="74">
        <v>2</v>
      </c>
      <c r="F448" s="173" t="s">
        <v>287</v>
      </c>
      <c r="G448" s="172">
        <v>2019</v>
      </c>
      <c r="H448" s="12"/>
    </row>
    <row r="449" spans="1:8" ht="20.100000000000001" hidden="1" customHeight="1" x14ac:dyDescent="0.25">
      <c r="A449" s="172">
        <v>3</v>
      </c>
      <c r="B449" s="173" t="s">
        <v>288</v>
      </c>
      <c r="C449" s="74">
        <v>1.5</v>
      </c>
      <c r="D449" s="74"/>
      <c r="E449" s="74">
        <v>1.5</v>
      </c>
      <c r="F449" s="173" t="s">
        <v>288</v>
      </c>
      <c r="G449" s="172">
        <v>2019</v>
      </c>
      <c r="H449" s="12"/>
    </row>
    <row r="450" spans="1:8" ht="20.100000000000001" hidden="1" customHeight="1" x14ac:dyDescent="0.25">
      <c r="A450" s="172">
        <v>4</v>
      </c>
      <c r="B450" s="173" t="s">
        <v>289</v>
      </c>
      <c r="C450" s="74">
        <v>1</v>
      </c>
      <c r="D450" s="74"/>
      <c r="E450" s="74">
        <v>1</v>
      </c>
      <c r="F450" s="173" t="s">
        <v>289</v>
      </c>
      <c r="G450" s="172">
        <v>2020</v>
      </c>
      <c r="H450" s="12"/>
    </row>
    <row r="451" spans="1:8" ht="20.100000000000001" hidden="1" customHeight="1" x14ac:dyDescent="0.25">
      <c r="A451" s="172">
        <v>5</v>
      </c>
      <c r="B451" s="173" t="s">
        <v>290</v>
      </c>
      <c r="C451" s="74">
        <v>2.12</v>
      </c>
      <c r="D451" s="74"/>
      <c r="E451" s="74">
        <v>2.12</v>
      </c>
      <c r="F451" s="173" t="s">
        <v>290</v>
      </c>
      <c r="G451" s="172">
        <v>2020</v>
      </c>
      <c r="H451" s="12"/>
    </row>
    <row r="452" spans="1:8" ht="20.100000000000001" hidden="1" customHeight="1" x14ac:dyDescent="0.25">
      <c r="A452" s="172">
        <v>6</v>
      </c>
      <c r="B452" s="173" t="s">
        <v>291</v>
      </c>
      <c r="C452" s="74">
        <v>3.54</v>
      </c>
      <c r="D452" s="74"/>
      <c r="E452" s="74">
        <v>3.54</v>
      </c>
      <c r="F452" s="173" t="s">
        <v>291</v>
      </c>
      <c r="G452" s="172">
        <v>2020</v>
      </c>
      <c r="H452" s="12"/>
    </row>
    <row r="453" spans="1:8" ht="20.100000000000001" hidden="1" customHeight="1" x14ac:dyDescent="0.25">
      <c r="A453" s="172">
        <v>7</v>
      </c>
      <c r="B453" s="173" t="s">
        <v>292</v>
      </c>
      <c r="C453" s="74">
        <v>0.1</v>
      </c>
      <c r="D453" s="74"/>
      <c r="E453" s="74">
        <v>0.1</v>
      </c>
      <c r="F453" s="173" t="s">
        <v>292</v>
      </c>
      <c r="G453" s="172">
        <v>2020</v>
      </c>
      <c r="H453" s="12"/>
    </row>
    <row r="454" spans="1:8" s="49" customFormat="1" ht="20.100000000000001" customHeight="1" x14ac:dyDescent="0.25">
      <c r="A454" s="175" t="s">
        <v>849</v>
      </c>
      <c r="B454" s="39" t="s">
        <v>762</v>
      </c>
      <c r="C454" s="79">
        <v>552.79</v>
      </c>
      <c r="D454" s="79">
        <v>24.99</v>
      </c>
      <c r="E454" s="79">
        <v>527.79999999999995</v>
      </c>
      <c r="F454" s="12" t="s">
        <v>746</v>
      </c>
      <c r="G454" s="172" t="s">
        <v>303</v>
      </c>
      <c r="H454" s="10"/>
    </row>
    <row r="455" spans="1:8" s="49" customFormat="1" ht="20.100000000000001" hidden="1" customHeight="1" x14ac:dyDescent="0.25">
      <c r="A455" s="175" t="s">
        <v>850</v>
      </c>
      <c r="B455" s="83" t="s">
        <v>729</v>
      </c>
      <c r="C455" s="79"/>
      <c r="D455" s="79"/>
      <c r="E455" s="79"/>
      <c r="F455" s="39"/>
      <c r="G455" s="175"/>
      <c r="H455" s="10"/>
    </row>
    <row r="456" spans="1:8" ht="20.100000000000001" hidden="1" customHeight="1" x14ac:dyDescent="0.25">
      <c r="A456" s="172">
        <v>1</v>
      </c>
      <c r="B456" s="174" t="s">
        <v>294</v>
      </c>
      <c r="C456" s="74">
        <v>63.629999999999995</v>
      </c>
      <c r="D456" s="74">
        <v>8.17</v>
      </c>
      <c r="E456" s="74">
        <v>55.459999999999994</v>
      </c>
      <c r="F456" s="173" t="s">
        <v>284</v>
      </c>
      <c r="G456" s="172"/>
      <c r="H456" s="12"/>
    </row>
    <row r="457" spans="1:8" ht="20.100000000000001" hidden="1" customHeight="1" x14ac:dyDescent="0.25">
      <c r="A457" s="172">
        <v>2</v>
      </c>
      <c r="B457" s="174" t="s">
        <v>295</v>
      </c>
      <c r="C457" s="74">
        <v>332.05</v>
      </c>
      <c r="D457" s="74">
        <v>2.82</v>
      </c>
      <c r="E457" s="74">
        <v>329.23</v>
      </c>
      <c r="F457" s="173" t="s">
        <v>285</v>
      </c>
      <c r="G457" s="172"/>
      <c r="H457" s="12"/>
    </row>
    <row r="458" spans="1:8" ht="20.100000000000001" hidden="1" customHeight="1" x14ac:dyDescent="0.25">
      <c r="A458" s="172">
        <v>3</v>
      </c>
      <c r="B458" s="174" t="s">
        <v>296</v>
      </c>
      <c r="C458" s="74">
        <v>67.709999999999994</v>
      </c>
      <c r="D458" s="74">
        <v>0</v>
      </c>
      <c r="E458" s="74">
        <v>67.709999999999994</v>
      </c>
      <c r="F458" s="173" t="s">
        <v>286</v>
      </c>
      <c r="G458" s="172"/>
      <c r="H458" s="12"/>
    </row>
    <row r="459" spans="1:8" ht="20.100000000000001" hidden="1" customHeight="1" x14ac:dyDescent="0.25">
      <c r="A459" s="172">
        <v>4</v>
      </c>
      <c r="B459" s="174" t="s">
        <v>297</v>
      </c>
      <c r="C459" s="74">
        <v>20.11</v>
      </c>
      <c r="D459" s="74">
        <v>5.5699999999999985</v>
      </c>
      <c r="E459" s="74">
        <v>14.540000000000003</v>
      </c>
      <c r="F459" s="173" t="s">
        <v>287</v>
      </c>
      <c r="G459" s="172"/>
      <c r="H459" s="12"/>
    </row>
    <row r="460" spans="1:8" ht="20.100000000000001" hidden="1" customHeight="1" x14ac:dyDescent="0.25">
      <c r="A460" s="172">
        <v>5</v>
      </c>
      <c r="B460" s="174" t="s">
        <v>298</v>
      </c>
      <c r="C460" s="74">
        <v>26.27999999999999</v>
      </c>
      <c r="D460" s="74">
        <v>0</v>
      </c>
      <c r="E460" s="74">
        <v>26.27999999999999</v>
      </c>
      <c r="F460" s="173" t="s">
        <v>288</v>
      </c>
      <c r="G460" s="172"/>
      <c r="H460" s="12"/>
    </row>
    <row r="461" spans="1:8" ht="20.100000000000001" hidden="1" customHeight="1" x14ac:dyDescent="0.25">
      <c r="A461" s="172">
        <v>6</v>
      </c>
      <c r="B461" s="174" t="s">
        <v>299</v>
      </c>
      <c r="C461" s="74">
        <v>12.790000000000003</v>
      </c>
      <c r="D461" s="74">
        <v>0</v>
      </c>
      <c r="E461" s="74">
        <v>12.790000000000003</v>
      </c>
      <c r="F461" s="173" t="s">
        <v>289</v>
      </c>
      <c r="G461" s="172"/>
      <c r="H461" s="12"/>
    </row>
    <row r="462" spans="1:8" ht="20.100000000000001" hidden="1" customHeight="1" x14ac:dyDescent="0.25">
      <c r="A462" s="172">
        <v>7</v>
      </c>
      <c r="B462" s="174" t="s">
        <v>300</v>
      </c>
      <c r="C462" s="74">
        <v>14.129999999999999</v>
      </c>
      <c r="D462" s="74">
        <v>8.43</v>
      </c>
      <c r="E462" s="74">
        <v>5.6999999999999993</v>
      </c>
      <c r="F462" s="173" t="s">
        <v>290</v>
      </c>
      <c r="G462" s="172"/>
      <c r="H462" s="12"/>
    </row>
    <row r="463" spans="1:8" ht="20.100000000000001" hidden="1" customHeight="1" x14ac:dyDescent="0.25">
      <c r="A463" s="172">
        <v>8</v>
      </c>
      <c r="B463" s="174" t="s">
        <v>301</v>
      </c>
      <c r="C463" s="74">
        <v>7.3599999999999994</v>
      </c>
      <c r="D463" s="74">
        <v>0</v>
      </c>
      <c r="E463" s="74">
        <v>7.3599999999999994</v>
      </c>
      <c r="F463" s="173" t="s">
        <v>291</v>
      </c>
      <c r="G463" s="172"/>
      <c r="H463" s="12"/>
    </row>
    <row r="464" spans="1:8" ht="20.100000000000001" hidden="1" customHeight="1" x14ac:dyDescent="0.25">
      <c r="A464" s="172">
        <v>9</v>
      </c>
      <c r="B464" s="174" t="s">
        <v>302</v>
      </c>
      <c r="C464" s="74">
        <v>8.73</v>
      </c>
      <c r="D464" s="74">
        <v>0</v>
      </c>
      <c r="E464" s="74">
        <v>8.73</v>
      </c>
      <c r="F464" s="173" t="s">
        <v>292</v>
      </c>
      <c r="G464" s="172"/>
      <c r="H464" s="12"/>
    </row>
    <row r="465" spans="1:8" s="49" customFormat="1" ht="19.5" hidden="1" customHeight="1" x14ac:dyDescent="0.25">
      <c r="A465" s="175" t="s">
        <v>851</v>
      </c>
      <c r="B465" s="83" t="s">
        <v>690</v>
      </c>
      <c r="C465" s="79"/>
      <c r="D465" s="79"/>
      <c r="E465" s="79"/>
      <c r="F465" s="39"/>
      <c r="G465" s="175"/>
      <c r="H465" s="10"/>
    </row>
    <row r="466" spans="1:8" ht="20.100000000000001" hidden="1" customHeight="1" x14ac:dyDescent="0.25">
      <c r="A466" s="172">
        <v>1</v>
      </c>
      <c r="B466" s="174" t="s">
        <v>224</v>
      </c>
      <c r="C466" s="74">
        <v>309.22000000000003</v>
      </c>
      <c r="D466" s="74">
        <v>2.99</v>
      </c>
      <c r="E466" s="74">
        <v>306.23</v>
      </c>
      <c r="F466" s="173" t="s">
        <v>746</v>
      </c>
      <c r="G466" s="172"/>
      <c r="H466" s="12"/>
    </row>
    <row r="467" spans="1:8" s="53" customFormat="1" ht="20.100000000000001" hidden="1" customHeight="1" x14ac:dyDescent="0.25">
      <c r="A467" s="15" t="s">
        <v>304</v>
      </c>
      <c r="B467" s="84" t="s">
        <v>294</v>
      </c>
      <c r="C467" s="85">
        <v>1.86</v>
      </c>
      <c r="D467" s="85">
        <v>0.76999999999999991</v>
      </c>
      <c r="E467" s="85">
        <v>1.0900000000000001</v>
      </c>
      <c r="F467" s="40"/>
      <c r="G467" s="15"/>
      <c r="H467" s="14"/>
    </row>
    <row r="468" spans="1:8" s="53" customFormat="1" ht="20.100000000000001" hidden="1" customHeight="1" x14ac:dyDescent="0.25">
      <c r="A468" s="15" t="s">
        <v>304</v>
      </c>
      <c r="B468" s="84" t="s">
        <v>295</v>
      </c>
      <c r="C468" s="85">
        <v>300.58</v>
      </c>
      <c r="D468" s="85">
        <v>2.2200000000000002</v>
      </c>
      <c r="E468" s="85">
        <v>298.36</v>
      </c>
      <c r="F468" s="40"/>
      <c r="G468" s="15"/>
      <c r="H468" s="14"/>
    </row>
    <row r="469" spans="1:8" s="53" customFormat="1" ht="20.100000000000001" hidden="1" customHeight="1" x14ac:dyDescent="0.25">
      <c r="A469" s="15" t="s">
        <v>304</v>
      </c>
      <c r="B469" s="84" t="s">
        <v>296</v>
      </c>
      <c r="C469" s="85">
        <v>2.2999999999999998</v>
      </c>
      <c r="D469" s="85">
        <v>0</v>
      </c>
      <c r="E469" s="85">
        <v>2.2999999999999998</v>
      </c>
      <c r="F469" s="40"/>
      <c r="G469" s="15"/>
      <c r="H469" s="14"/>
    </row>
    <row r="470" spans="1:8" s="53" customFormat="1" ht="20.100000000000001" hidden="1" customHeight="1" x14ac:dyDescent="0.25">
      <c r="A470" s="15" t="s">
        <v>304</v>
      </c>
      <c r="B470" s="84" t="s">
        <v>297</v>
      </c>
      <c r="C470" s="85">
        <v>0</v>
      </c>
      <c r="D470" s="85">
        <v>0</v>
      </c>
      <c r="E470" s="85">
        <v>0</v>
      </c>
      <c r="F470" s="40"/>
      <c r="G470" s="15"/>
      <c r="H470" s="14"/>
    </row>
    <row r="471" spans="1:8" s="53" customFormat="1" ht="20.100000000000001" hidden="1" customHeight="1" x14ac:dyDescent="0.25">
      <c r="A471" s="15" t="s">
        <v>304</v>
      </c>
      <c r="B471" s="84" t="s">
        <v>298</v>
      </c>
      <c r="C471" s="85">
        <v>0.1</v>
      </c>
      <c r="D471" s="85">
        <v>0</v>
      </c>
      <c r="E471" s="85">
        <v>0.1</v>
      </c>
      <c r="F471" s="40"/>
      <c r="G471" s="15"/>
      <c r="H471" s="14"/>
    </row>
    <row r="472" spans="1:8" s="53" customFormat="1" ht="20.100000000000001" hidden="1" customHeight="1" x14ac:dyDescent="0.25">
      <c r="A472" s="15" t="s">
        <v>304</v>
      </c>
      <c r="B472" s="84" t="s">
        <v>299</v>
      </c>
      <c r="C472" s="85">
        <v>0</v>
      </c>
      <c r="D472" s="85">
        <v>0</v>
      </c>
      <c r="E472" s="85">
        <v>0</v>
      </c>
      <c r="F472" s="40"/>
      <c r="G472" s="15"/>
      <c r="H472" s="14"/>
    </row>
    <row r="473" spans="1:8" s="53" customFormat="1" ht="20.100000000000001" hidden="1" customHeight="1" x14ac:dyDescent="0.25">
      <c r="A473" s="15" t="s">
        <v>304</v>
      </c>
      <c r="B473" s="84" t="s">
        <v>300</v>
      </c>
      <c r="C473" s="85">
        <v>0</v>
      </c>
      <c r="D473" s="85">
        <v>0</v>
      </c>
      <c r="E473" s="85">
        <v>0</v>
      </c>
      <c r="F473" s="40"/>
      <c r="G473" s="15"/>
      <c r="H473" s="14"/>
    </row>
    <row r="474" spans="1:8" s="53" customFormat="1" ht="20.100000000000001" hidden="1" customHeight="1" x14ac:dyDescent="0.25">
      <c r="A474" s="15" t="s">
        <v>304</v>
      </c>
      <c r="B474" s="84" t="s">
        <v>301</v>
      </c>
      <c r="C474" s="85">
        <v>0.98</v>
      </c>
      <c r="D474" s="85">
        <v>0</v>
      </c>
      <c r="E474" s="85">
        <v>0.98</v>
      </c>
      <c r="F474" s="40"/>
      <c r="G474" s="15"/>
      <c r="H474" s="14"/>
    </row>
    <row r="475" spans="1:8" s="53" customFormat="1" ht="20.100000000000001" hidden="1" customHeight="1" x14ac:dyDescent="0.25">
      <c r="A475" s="15" t="s">
        <v>304</v>
      </c>
      <c r="B475" s="84" t="s">
        <v>302</v>
      </c>
      <c r="C475" s="85">
        <v>3.4000000000000004</v>
      </c>
      <c r="D475" s="85">
        <v>0</v>
      </c>
      <c r="E475" s="85">
        <v>3.4000000000000004</v>
      </c>
      <c r="F475" s="40"/>
      <c r="G475" s="15"/>
      <c r="H475" s="14"/>
    </row>
    <row r="476" spans="1:8" ht="20.100000000000001" hidden="1" customHeight="1" x14ac:dyDescent="0.25">
      <c r="A476" s="172">
        <v>2</v>
      </c>
      <c r="B476" s="174" t="s">
        <v>225</v>
      </c>
      <c r="C476" s="74">
        <v>40.809999999999988</v>
      </c>
      <c r="D476" s="74">
        <v>8.39</v>
      </c>
      <c r="E476" s="74">
        <v>32.419999999999995</v>
      </c>
      <c r="F476" s="173" t="s">
        <v>746</v>
      </c>
      <c r="G476" s="172"/>
      <c r="H476" s="12"/>
    </row>
    <row r="477" spans="1:8" s="53" customFormat="1" ht="20.100000000000001" hidden="1" customHeight="1" x14ac:dyDescent="0.25">
      <c r="A477" s="15" t="s">
        <v>304</v>
      </c>
      <c r="B477" s="84" t="s">
        <v>294</v>
      </c>
      <c r="C477" s="85">
        <v>14.909999999999998</v>
      </c>
      <c r="D477" s="85">
        <v>5.55</v>
      </c>
      <c r="E477" s="85">
        <v>9.36</v>
      </c>
      <c r="F477" s="40"/>
      <c r="G477" s="15"/>
      <c r="H477" s="14"/>
    </row>
    <row r="478" spans="1:8" s="53" customFormat="1" ht="20.100000000000001" hidden="1" customHeight="1" x14ac:dyDescent="0.25">
      <c r="A478" s="15" t="s">
        <v>304</v>
      </c>
      <c r="B478" s="84" t="s">
        <v>295</v>
      </c>
      <c r="C478" s="85">
        <v>2.17</v>
      </c>
      <c r="D478" s="85">
        <v>0.6</v>
      </c>
      <c r="E478" s="85">
        <v>1.5700000000000003</v>
      </c>
      <c r="F478" s="40"/>
      <c r="G478" s="15"/>
      <c r="H478" s="14"/>
    </row>
    <row r="479" spans="1:8" s="53" customFormat="1" ht="20.100000000000001" hidden="1" customHeight="1" x14ac:dyDescent="0.25">
      <c r="A479" s="15" t="s">
        <v>304</v>
      </c>
      <c r="B479" s="84" t="s">
        <v>296</v>
      </c>
      <c r="C479" s="85">
        <v>3.59</v>
      </c>
      <c r="D479" s="85">
        <v>0</v>
      </c>
      <c r="E479" s="85">
        <v>3.59</v>
      </c>
      <c r="F479" s="40"/>
      <c r="G479" s="15"/>
      <c r="H479" s="14"/>
    </row>
    <row r="480" spans="1:8" s="53" customFormat="1" ht="20.100000000000001" hidden="1" customHeight="1" x14ac:dyDescent="0.25">
      <c r="A480" s="15" t="s">
        <v>304</v>
      </c>
      <c r="B480" s="84" t="s">
        <v>297</v>
      </c>
      <c r="C480" s="85">
        <v>1.04</v>
      </c>
      <c r="D480" s="85">
        <v>0.11</v>
      </c>
      <c r="E480" s="85">
        <v>0.93</v>
      </c>
      <c r="F480" s="40"/>
      <c r="G480" s="15"/>
      <c r="H480" s="14"/>
    </row>
    <row r="481" spans="1:8" s="53" customFormat="1" ht="20.100000000000001" hidden="1" customHeight="1" x14ac:dyDescent="0.25">
      <c r="A481" s="15" t="s">
        <v>304</v>
      </c>
      <c r="B481" s="84" t="s">
        <v>298</v>
      </c>
      <c r="C481" s="85">
        <v>4.8999999999999995</v>
      </c>
      <c r="D481" s="85">
        <v>0</v>
      </c>
      <c r="E481" s="85">
        <v>4.8999999999999995</v>
      </c>
      <c r="F481" s="40"/>
      <c r="G481" s="15"/>
      <c r="H481" s="14"/>
    </row>
    <row r="482" spans="1:8" s="53" customFormat="1" ht="20.100000000000001" hidden="1" customHeight="1" x14ac:dyDescent="0.25">
      <c r="A482" s="15" t="s">
        <v>304</v>
      </c>
      <c r="B482" s="84" t="s">
        <v>299</v>
      </c>
      <c r="C482" s="85">
        <v>4.1499999999999995</v>
      </c>
      <c r="D482" s="85">
        <v>0</v>
      </c>
      <c r="E482" s="85">
        <v>4.1499999999999995</v>
      </c>
      <c r="F482" s="40"/>
      <c r="G482" s="15"/>
      <c r="H482" s="14"/>
    </row>
    <row r="483" spans="1:8" s="53" customFormat="1" ht="20.100000000000001" hidden="1" customHeight="1" x14ac:dyDescent="0.25">
      <c r="A483" s="15" t="s">
        <v>304</v>
      </c>
      <c r="B483" s="84" t="s">
        <v>300</v>
      </c>
      <c r="C483" s="85">
        <v>4.17</v>
      </c>
      <c r="D483" s="85">
        <v>2.13</v>
      </c>
      <c r="E483" s="85">
        <v>2.04</v>
      </c>
      <c r="F483" s="40"/>
      <c r="G483" s="15"/>
      <c r="H483" s="14"/>
    </row>
    <row r="484" spans="1:8" s="53" customFormat="1" ht="20.100000000000001" hidden="1" customHeight="1" x14ac:dyDescent="0.25">
      <c r="A484" s="15" t="s">
        <v>304</v>
      </c>
      <c r="B484" s="84" t="s">
        <v>301</v>
      </c>
      <c r="C484" s="85">
        <v>1.73</v>
      </c>
      <c r="D484" s="85">
        <v>0</v>
      </c>
      <c r="E484" s="85">
        <v>1.73</v>
      </c>
      <c r="F484" s="40"/>
      <c r="G484" s="15"/>
      <c r="H484" s="14"/>
    </row>
    <row r="485" spans="1:8" s="53" customFormat="1" ht="20.100000000000001" hidden="1" customHeight="1" x14ac:dyDescent="0.25">
      <c r="A485" s="15" t="s">
        <v>304</v>
      </c>
      <c r="B485" s="84" t="s">
        <v>302</v>
      </c>
      <c r="C485" s="85">
        <v>4.1499999999999995</v>
      </c>
      <c r="D485" s="85">
        <v>0</v>
      </c>
      <c r="E485" s="85">
        <v>4.1499999999999995</v>
      </c>
      <c r="F485" s="40"/>
      <c r="G485" s="15"/>
      <c r="H485" s="14"/>
    </row>
    <row r="486" spans="1:8" ht="20.100000000000001" hidden="1" customHeight="1" x14ac:dyDescent="0.25">
      <c r="A486" s="172">
        <v>3</v>
      </c>
      <c r="B486" s="174" t="s">
        <v>226</v>
      </c>
      <c r="C486" s="74">
        <v>57.910000000000004</v>
      </c>
      <c r="D486" s="74">
        <v>8.07</v>
      </c>
      <c r="E486" s="74">
        <v>49.84</v>
      </c>
      <c r="F486" s="173" t="s">
        <v>746</v>
      </c>
      <c r="G486" s="172"/>
      <c r="H486" s="12"/>
    </row>
    <row r="487" spans="1:8" s="53" customFormat="1" ht="20.100000000000001" hidden="1" customHeight="1" x14ac:dyDescent="0.25">
      <c r="A487" s="15" t="s">
        <v>304</v>
      </c>
      <c r="B487" s="84" t="s">
        <v>294</v>
      </c>
      <c r="C487" s="85">
        <v>11.920000000000002</v>
      </c>
      <c r="D487" s="85">
        <v>1.85</v>
      </c>
      <c r="E487" s="85">
        <v>10.070000000000002</v>
      </c>
      <c r="F487" s="40"/>
      <c r="G487" s="15"/>
      <c r="H487" s="14"/>
    </row>
    <row r="488" spans="1:8" s="53" customFormat="1" ht="20.100000000000001" hidden="1" customHeight="1" x14ac:dyDescent="0.25">
      <c r="A488" s="15" t="s">
        <v>304</v>
      </c>
      <c r="B488" s="84" t="s">
        <v>295</v>
      </c>
      <c r="C488" s="85">
        <v>7.37</v>
      </c>
      <c r="D488" s="85">
        <v>0</v>
      </c>
      <c r="E488" s="85">
        <v>7.37</v>
      </c>
      <c r="F488" s="40"/>
      <c r="G488" s="15"/>
      <c r="H488" s="14"/>
    </row>
    <row r="489" spans="1:8" s="53" customFormat="1" ht="20.100000000000001" hidden="1" customHeight="1" x14ac:dyDescent="0.25">
      <c r="A489" s="15" t="s">
        <v>304</v>
      </c>
      <c r="B489" s="84" t="s">
        <v>296</v>
      </c>
      <c r="C489" s="85">
        <v>16.98</v>
      </c>
      <c r="D489" s="85">
        <v>0</v>
      </c>
      <c r="E489" s="85">
        <v>16.98</v>
      </c>
      <c r="F489" s="40"/>
      <c r="G489" s="15"/>
      <c r="H489" s="14"/>
    </row>
    <row r="490" spans="1:8" s="53" customFormat="1" ht="20.100000000000001" hidden="1" customHeight="1" x14ac:dyDescent="0.25">
      <c r="A490" s="15" t="s">
        <v>304</v>
      </c>
      <c r="B490" s="84" t="s">
        <v>297</v>
      </c>
      <c r="C490" s="85">
        <v>7.01</v>
      </c>
      <c r="D490" s="85">
        <v>2.3499999999999996</v>
      </c>
      <c r="E490" s="85">
        <v>4.660000000000001</v>
      </c>
      <c r="F490" s="40"/>
      <c r="G490" s="15"/>
      <c r="H490" s="14"/>
    </row>
    <row r="491" spans="1:8" s="53" customFormat="1" ht="20.100000000000001" hidden="1" customHeight="1" x14ac:dyDescent="0.25">
      <c r="A491" s="15" t="s">
        <v>304</v>
      </c>
      <c r="B491" s="84" t="s">
        <v>298</v>
      </c>
      <c r="C491" s="85">
        <v>2.7</v>
      </c>
      <c r="D491" s="85">
        <v>0</v>
      </c>
      <c r="E491" s="85">
        <v>2.7</v>
      </c>
      <c r="F491" s="40"/>
      <c r="G491" s="15"/>
      <c r="H491" s="14"/>
    </row>
    <row r="492" spans="1:8" s="53" customFormat="1" ht="20.100000000000001" hidden="1" customHeight="1" x14ac:dyDescent="0.25">
      <c r="A492" s="15" t="s">
        <v>304</v>
      </c>
      <c r="B492" s="84" t="s">
        <v>299</v>
      </c>
      <c r="C492" s="85">
        <v>3.8200000000000007</v>
      </c>
      <c r="D492" s="85">
        <v>0</v>
      </c>
      <c r="E492" s="85">
        <v>3.8200000000000007</v>
      </c>
      <c r="F492" s="40"/>
      <c r="G492" s="15"/>
      <c r="H492" s="14"/>
    </row>
    <row r="493" spans="1:8" s="53" customFormat="1" ht="20.100000000000001" hidden="1" customHeight="1" x14ac:dyDescent="0.25">
      <c r="A493" s="15" t="s">
        <v>304</v>
      </c>
      <c r="B493" s="84" t="s">
        <v>300</v>
      </c>
      <c r="C493" s="85">
        <v>5.5600000000000005</v>
      </c>
      <c r="D493" s="85">
        <v>3.87</v>
      </c>
      <c r="E493" s="85">
        <v>1.69</v>
      </c>
      <c r="F493" s="40"/>
      <c r="G493" s="15"/>
      <c r="H493" s="14"/>
    </row>
    <row r="494" spans="1:8" s="53" customFormat="1" ht="20.100000000000001" hidden="1" customHeight="1" x14ac:dyDescent="0.25">
      <c r="A494" s="15" t="s">
        <v>304</v>
      </c>
      <c r="B494" s="84" t="s">
        <v>301</v>
      </c>
      <c r="C494" s="85">
        <v>1.3699999999999999</v>
      </c>
      <c r="D494" s="85">
        <v>0</v>
      </c>
      <c r="E494" s="85">
        <v>1.3699999999999999</v>
      </c>
      <c r="F494" s="40"/>
      <c r="G494" s="15"/>
      <c r="H494" s="14"/>
    </row>
    <row r="495" spans="1:8" s="53" customFormat="1" ht="20.100000000000001" hidden="1" customHeight="1" x14ac:dyDescent="0.25">
      <c r="A495" s="15" t="s">
        <v>304</v>
      </c>
      <c r="B495" s="84" t="s">
        <v>302</v>
      </c>
      <c r="C495" s="85">
        <v>1.1800000000000002</v>
      </c>
      <c r="D495" s="85">
        <v>0</v>
      </c>
      <c r="E495" s="85">
        <v>1.1800000000000002</v>
      </c>
      <c r="F495" s="40"/>
      <c r="G495" s="15"/>
      <c r="H495" s="14"/>
    </row>
    <row r="496" spans="1:8" ht="20.100000000000001" hidden="1" customHeight="1" x14ac:dyDescent="0.25">
      <c r="A496" s="172">
        <v>4</v>
      </c>
      <c r="B496" s="174" t="s">
        <v>227</v>
      </c>
      <c r="C496" s="74">
        <v>67.69</v>
      </c>
      <c r="D496" s="74">
        <v>4.26</v>
      </c>
      <c r="E496" s="74">
        <v>63.43</v>
      </c>
      <c r="F496" s="173" t="s">
        <v>746</v>
      </c>
      <c r="G496" s="172"/>
      <c r="H496" s="12"/>
    </row>
    <row r="497" spans="1:8" s="53" customFormat="1" ht="20.100000000000001" hidden="1" customHeight="1" x14ac:dyDescent="0.25">
      <c r="A497" s="15" t="s">
        <v>304</v>
      </c>
      <c r="B497" s="84" t="s">
        <v>294</v>
      </c>
      <c r="C497" s="85">
        <v>10.95</v>
      </c>
      <c r="D497" s="85">
        <v>0</v>
      </c>
      <c r="E497" s="85">
        <v>10.95</v>
      </c>
      <c r="F497" s="40"/>
      <c r="G497" s="15"/>
      <c r="H497" s="14"/>
    </row>
    <row r="498" spans="1:8" s="53" customFormat="1" ht="20.100000000000001" hidden="1" customHeight="1" x14ac:dyDescent="0.25">
      <c r="A498" s="15" t="s">
        <v>304</v>
      </c>
      <c r="B498" s="84" t="s">
        <v>295</v>
      </c>
      <c r="C498" s="85">
        <v>9.94</v>
      </c>
      <c r="D498" s="85">
        <v>0</v>
      </c>
      <c r="E498" s="85">
        <v>9.94</v>
      </c>
      <c r="F498" s="40"/>
      <c r="G498" s="15"/>
      <c r="H498" s="14"/>
    </row>
    <row r="499" spans="1:8" s="53" customFormat="1" ht="20.100000000000001" hidden="1" customHeight="1" x14ac:dyDescent="0.25">
      <c r="A499" s="15" t="s">
        <v>304</v>
      </c>
      <c r="B499" s="84" t="s">
        <v>296</v>
      </c>
      <c r="C499" s="85">
        <v>22.009999999999998</v>
      </c>
      <c r="D499" s="85">
        <v>0</v>
      </c>
      <c r="E499" s="85">
        <v>22.009999999999998</v>
      </c>
      <c r="F499" s="40"/>
      <c r="G499" s="15"/>
      <c r="H499" s="14"/>
    </row>
    <row r="500" spans="1:8" s="53" customFormat="1" ht="20.100000000000001" hidden="1" customHeight="1" x14ac:dyDescent="0.25">
      <c r="A500" s="15" t="s">
        <v>304</v>
      </c>
      <c r="B500" s="84" t="s">
        <v>297</v>
      </c>
      <c r="C500" s="85">
        <v>7.4599999999999991</v>
      </c>
      <c r="D500" s="85">
        <v>1.83</v>
      </c>
      <c r="E500" s="85">
        <v>5.63</v>
      </c>
      <c r="F500" s="40"/>
      <c r="G500" s="15"/>
      <c r="H500" s="14"/>
    </row>
    <row r="501" spans="1:8" s="53" customFormat="1" ht="20.100000000000001" hidden="1" customHeight="1" x14ac:dyDescent="0.25">
      <c r="A501" s="15" t="s">
        <v>304</v>
      </c>
      <c r="B501" s="84" t="s">
        <v>298</v>
      </c>
      <c r="C501" s="85">
        <v>9.91</v>
      </c>
      <c r="D501" s="85">
        <v>0</v>
      </c>
      <c r="E501" s="85">
        <v>9.91</v>
      </c>
      <c r="F501" s="40"/>
      <c r="G501" s="15"/>
      <c r="H501" s="14"/>
    </row>
    <row r="502" spans="1:8" s="53" customFormat="1" ht="20.100000000000001" hidden="1" customHeight="1" x14ac:dyDescent="0.25">
      <c r="A502" s="15" t="s">
        <v>304</v>
      </c>
      <c r="B502" s="84" t="s">
        <v>299</v>
      </c>
      <c r="C502" s="85">
        <v>1.6500000000000001</v>
      </c>
      <c r="D502" s="85">
        <v>0</v>
      </c>
      <c r="E502" s="85">
        <v>1.6500000000000001</v>
      </c>
      <c r="F502" s="40"/>
      <c r="G502" s="15"/>
      <c r="H502" s="14"/>
    </row>
    <row r="503" spans="1:8" s="53" customFormat="1" ht="20.100000000000001" hidden="1" customHeight="1" x14ac:dyDescent="0.25">
      <c r="A503" s="15" t="s">
        <v>304</v>
      </c>
      <c r="B503" s="84" t="s">
        <v>300</v>
      </c>
      <c r="C503" s="85">
        <v>3.6</v>
      </c>
      <c r="D503" s="85">
        <v>2.4300000000000002</v>
      </c>
      <c r="E503" s="85">
        <v>1.17</v>
      </c>
      <c r="F503" s="40"/>
      <c r="G503" s="15"/>
      <c r="H503" s="14"/>
    </row>
    <row r="504" spans="1:8" s="53" customFormat="1" ht="20.100000000000001" hidden="1" customHeight="1" x14ac:dyDescent="0.25">
      <c r="A504" s="15" t="s">
        <v>304</v>
      </c>
      <c r="B504" s="84" t="s">
        <v>301</v>
      </c>
      <c r="C504" s="85">
        <v>2.17</v>
      </c>
      <c r="D504" s="85">
        <v>0</v>
      </c>
      <c r="E504" s="85">
        <v>2.17</v>
      </c>
      <c r="F504" s="40"/>
      <c r="G504" s="15"/>
      <c r="H504" s="14"/>
    </row>
    <row r="505" spans="1:8" s="53" customFormat="1" ht="20.100000000000001" hidden="1" customHeight="1" x14ac:dyDescent="0.25">
      <c r="A505" s="15" t="s">
        <v>304</v>
      </c>
      <c r="B505" s="84" t="s">
        <v>302</v>
      </c>
      <c r="C505" s="85">
        <v>0</v>
      </c>
      <c r="D505" s="85">
        <v>0</v>
      </c>
      <c r="E505" s="85">
        <v>0</v>
      </c>
      <c r="F505" s="40"/>
      <c r="G505" s="15"/>
      <c r="H505" s="14"/>
    </row>
    <row r="506" spans="1:8" ht="20.100000000000001" hidden="1" customHeight="1" x14ac:dyDescent="0.25">
      <c r="A506" s="172">
        <v>5</v>
      </c>
      <c r="B506" s="174" t="s">
        <v>228</v>
      </c>
      <c r="C506" s="74">
        <v>77.16</v>
      </c>
      <c r="D506" s="74">
        <v>1.28</v>
      </c>
      <c r="E506" s="74">
        <v>75.88</v>
      </c>
      <c r="F506" s="173" t="s">
        <v>746</v>
      </c>
      <c r="G506" s="172"/>
      <c r="H506" s="12"/>
    </row>
    <row r="507" spans="1:8" s="53" customFormat="1" ht="20.100000000000001" hidden="1" customHeight="1" x14ac:dyDescent="0.25">
      <c r="A507" s="15" t="s">
        <v>304</v>
      </c>
      <c r="B507" s="84" t="s">
        <v>294</v>
      </c>
      <c r="C507" s="85">
        <v>23.99</v>
      </c>
      <c r="D507" s="85">
        <v>0</v>
      </c>
      <c r="E507" s="85">
        <v>23.99</v>
      </c>
      <c r="F507" s="40"/>
      <c r="G507" s="15"/>
      <c r="H507" s="14"/>
    </row>
    <row r="508" spans="1:8" s="53" customFormat="1" ht="20.100000000000001" hidden="1" customHeight="1" x14ac:dyDescent="0.25">
      <c r="A508" s="15" t="s">
        <v>304</v>
      </c>
      <c r="B508" s="84" t="s">
        <v>295</v>
      </c>
      <c r="C508" s="85">
        <v>11.99</v>
      </c>
      <c r="D508" s="85">
        <v>0</v>
      </c>
      <c r="E508" s="85">
        <v>11.99</v>
      </c>
      <c r="F508" s="40"/>
      <c r="G508" s="15"/>
      <c r="H508" s="14"/>
    </row>
    <row r="509" spans="1:8" s="53" customFormat="1" ht="20.100000000000001" hidden="1" customHeight="1" x14ac:dyDescent="0.25">
      <c r="A509" s="15" t="s">
        <v>304</v>
      </c>
      <c r="B509" s="84" t="s">
        <v>296</v>
      </c>
      <c r="C509" s="85">
        <v>22.83</v>
      </c>
      <c r="D509" s="85">
        <v>0</v>
      </c>
      <c r="E509" s="85">
        <v>22.83</v>
      </c>
      <c r="F509" s="40"/>
      <c r="G509" s="15"/>
      <c r="H509" s="14"/>
    </row>
    <row r="510" spans="1:8" s="53" customFormat="1" ht="20.100000000000001" hidden="1" customHeight="1" x14ac:dyDescent="0.25">
      <c r="A510" s="15" t="s">
        <v>304</v>
      </c>
      <c r="B510" s="84" t="s">
        <v>297</v>
      </c>
      <c r="C510" s="85">
        <v>4.6000000000000005</v>
      </c>
      <c r="D510" s="85">
        <v>1.28</v>
      </c>
      <c r="E510" s="85">
        <v>3.32</v>
      </c>
      <c r="F510" s="40"/>
      <c r="G510" s="15"/>
      <c r="H510" s="14"/>
    </row>
    <row r="511" spans="1:8" s="53" customFormat="1" ht="20.100000000000001" hidden="1" customHeight="1" x14ac:dyDescent="0.25">
      <c r="A511" s="15" t="s">
        <v>304</v>
      </c>
      <c r="B511" s="84" t="s">
        <v>298</v>
      </c>
      <c r="C511" s="85">
        <v>8.67</v>
      </c>
      <c r="D511" s="85">
        <v>0</v>
      </c>
      <c r="E511" s="85">
        <v>8.67</v>
      </c>
      <c r="F511" s="40"/>
      <c r="G511" s="15"/>
      <c r="H511" s="14"/>
    </row>
    <row r="512" spans="1:8" s="53" customFormat="1" ht="20.100000000000001" hidden="1" customHeight="1" x14ac:dyDescent="0.25">
      <c r="A512" s="15" t="s">
        <v>304</v>
      </c>
      <c r="B512" s="84" t="s">
        <v>299</v>
      </c>
      <c r="C512" s="85">
        <v>3.17</v>
      </c>
      <c r="D512" s="85">
        <v>0</v>
      </c>
      <c r="E512" s="85">
        <v>3.17</v>
      </c>
      <c r="F512" s="40"/>
      <c r="G512" s="15"/>
      <c r="H512" s="14"/>
    </row>
    <row r="513" spans="1:8" s="53" customFormat="1" ht="20.100000000000001" hidden="1" customHeight="1" x14ac:dyDescent="0.25">
      <c r="A513" s="15" t="s">
        <v>304</v>
      </c>
      <c r="B513" s="84" t="s">
        <v>300</v>
      </c>
      <c r="C513" s="85">
        <v>0.8</v>
      </c>
      <c r="D513" s="85">
        <v>0</v>
      </c>
      <c r="E513" s="85">
        <v>0.8</v>
      </c>
      <c r="F513" s="40"/>
      <c r="G513" s="15"/>
      <c r="H513" s="14"/>
    </row>
    <row r="514" spans="1:8" s="53" customFormat="1" ht="20.100000000000001" hidden="1" customHeight="1" x14ac:dyDescent="0.25">
      <c r="A514" s="15" t="s">
        <v>304</v>
      </c>
      <c r="B514" s="84" t="s">
        <v>301</v>
      </c>
      <c r="C514" s="85">
        <v>1.1099999999999999</v>
      </c>
      <c r="D514" s="85">
        <v>0</v>
      </c>
      <c r="E514" s="85">
        <v>1.1099999999999999</v>
      </c>
      <c r="F514" s="40"/>
      <c r="G514" s="15"/>
      <c r="H514" s="14"/>
    </row>
    <row r="515" spans="1:8" s="53" customFormat="1" ht="20.100000000000001" hidden="1" customHeight="1" x14ac:dyDescent="0.25">
      <c r="A515" s="15" t="s">
        <v>304</v>
      </c>
      <c r="B515" s="84" t="s">
        <v>302</v>
      </c>
      <c r="C515" s="85">
        <v>0</v>
      </c>
      <c r="D515" s="85">
        <v>0</v>
      </c>
      <c r="E515" s="85">
        <v>0</v>
      </c>
      <c r="F515" s="40"/>
      <c r="G515" s="15"/>
      <c r="H515" s="14"/>
    </row>
    <row r="516" spans="1:8" s="136" customFormat="1" ht="20.100000000000001" customHeight="1" x14ac:dyDescent="0.25">
      <c r="A516" s="117" t="s">
        <v>437</v>
      </c>
      <c r="B516" s="118" t="s">
        <v>103</v>
      </c>
      <c r="C516" s="142">
        <v>44.93</v>
      </c>
      <c r="D516" s="142">
        <v>0</v>
      </c>
      <c r="E516" s="142">
        <v>44.93</v>
      </c>
      <c r="F516" s="119"/>
      <c r="G516" s="117"/>
      <c r="H516" s="119"/>
    </row>
    <row r="517" spans="1:8" s="49" customFormat="1" ht="20.100000000000001" hidden="1" customHeight="1" x14ac:dyDescent="0.25">
      <c r="A517" s="175" t="s">
        <v>696</v>
      </c>
      <c r="B517" s="39" t="s">
        <v>518</v>
      </c>
      <c r="C517" s="79">
        <v>33.5</v>
      </c>
      <c r="D517" s="79"/>
      <c r="E517" s="79">
        <v>33.5</v>
      </c>
      <c r="F517" s="10"/>
      <c r="G517" s="175"/>
      <c r="H517" s="10"/>
    </row>
    <row r="518" spans="1:8" ht="20.100000000000001" customHeight="1" x14ac:dyDescent="0.25">
      <c r="A518" s="230">
        <v>1</v>
      </c>
      <c r="B518" s="231" t="s">
        <v>679</v>
      </c>
      <c r="C518" s="74">
        <v>6.34</v>
      </c>
      <c r="D518" s="74"/>
      <c r="E518" s="74">
        <v>6.34</v>
      </c>
      <c r="F518" s="173" t="s">
        <v>284</v>
      </c>
      <c r="G518" s="172">
        <v>2017</v>
      </c>
      <c r="H518" s="12"/>
    </row>
    <row r="519" spans="1:8" ht="20.100000000000001" customHeight="1" x14ac:dyDescent="0.25">
      <c r="A519" s="230"/>
      <c r="B519" s="231"/>
      <c r="C519" s="74">
        <v>6.7</v>
      </c>
      <c r="D519" s="74"/>
      <c r="E519" s="74">
        <v>6.7</v>
      </c>
      <c r="F519" s="173" t="s">
        <v>285</v>
      </c>
      <c r="G519" s="172">
        <v>2017</v>
      </c>
      <c r="H519" s="12"/>
    </row>
    <row r="520" spans="1:8" ht="20.100000000000001" customHeight="1" x14ac:dyDescent="0.25">
      <c r="A520" s="172">
        <v>2</v>
      </c>
      <c r="B520" s="174" t="s">
        <v>519</v>
      </c>
      <c r="C520" s="74">
        <v>0.1</v>
      </c>
      <c r="D520" s="74"/>
      <c r="E520" s="74">
        <v>0.1</v>
      </c>
      <c r="F520" s="173" t="s">
        <v>285</v>
      </c>
      <c r="G520" s="172">
        <v>2017</v>
      </c>
      <c r="H520" s="12"/>
    </row>
    <row r="521" spans="1:8" ht="28.5" customHeight="1" x14ac:dyDescent="0.25">
      <c r="A521" s="172">
        <v>3</v>
      </c>
      <c r="B521" s="174" t="s">
        <v>520</v>
      </c>
      <c r="C521" s="74">
        <v>0.13</v>
      </c>
      <c r="D521" s="74"/>
      <c r="E521" s="74">
        <v>0.13</v>
      </c>
      <c r="F521" s="173" t="s">
        <v>285</v>
      </c>
      <c r="G521" s="172">
        <v>2017</v>
      </c>
      <c r="H521" s="12"/>
    </row>
    <row r="522" spans="1:8" ht="20.100000000000001" customHeight="1" x14ac:dyDescent="0.25">
      <c r="A522" s="172">
        <v>4</v>
      </c>
      <c r="B522" s="174" t="s">
        <v>680</v>
      </c>
      <c r="C522" s="74">
        <v>2.64</v>
      </c>
      <c r="D522" s="74"/>
      <c r="E522" s="74">
        <v>2.64</v>
      </c>
      <c r="F522" s="173" t="s">
        <v>287</v>
      </c>
      <c r="G522" s="172">
        <v>2017</v>
      </c>
      <c r="H522" s="12"/>
    </row>
    <row r="523" spans="1:8" ht="20.100000000000001" customHeight="1" x14ac:dyDescent="0.25">
      <c r="A523" s="172">
        <v>5</v>
      </c>
      <c r="B523" s="174" t="s">
        <v>521</v>
      </c>
      <c r="C523" s="74">
        <v>0.1</v>
      </c>
      <c r="D523" s="74"/>
      <c r="E523" s="74">
        <v>0.1</v>
      </c>
      <c r="F523" s="173" t="s">
        <v>287</v>
      </c>
      <c r="G523" s="172">
        <v>2019</v>
      </c>
      <c r="H523" s="12"/>
    </row>
    <row r="524" spans="1:8" ht="25.5" x14ac:dyDescent="0.25">
      <c r="A524" s="172">
        <v>6</v>
      </c>
      <c r="B524" s="106" t="s">
        <v>522</v>
      </c>
      <c r="C524" s="74">
        <v>1.4</v>
      </c>
      <c r="D524" s="74"/>
      <c r="E524" s="74">
        <v>1.4</v>
      </c>
      <c r="F524" s="173" t="s">
        <v>288</v>
      </c>
      <c r="G524" s="25">
        <v>2017</v>
      </c>
      <c r="H524" s="12"/>
    </row>
    <row r="525" spans="1:8" ht="25.5" x14ac:dyDescent="0.25">
      <c r="A525" s="172">
        <v>7</v>
      </c>
      <c r="B525" s="106" t="s">
        <v>523</v>
      </c>
      <c r="C525" s="74">
        <v>0.69</v>
      </c>
      <c r="D525" s="74"/>
      <c r="E525" s="74">
        <v>0.69</v>
      </c>
      <c r="F525" s="173" t="s">
        <v>288</v>
      </c>
      <c r="G525" s="172">
        <v>2017</v>
      </c>
      <c r="H525" s="12"/>
    </row>
    <row r="526" spans="1:8" ht="20.100000000000001" customHeight="1" x14ac:dyDescent="0.25">
      <c r="A526" s="172">
        <v>8</v>
      </c>
      <c r="B526" s="111" t="s">
        <v>524</v>
      </c>
      <c r="C526" s="74">
        <v>0.7</v>
      </c>
      <c r="D526" s="74"/>
      <c r="E526" s="74">
        <v>0.7</v>
      </c>
      <c r="F526" s="173" t="s">
        <v>289</v>
      </c>
      <c r="G526" s="172">
        <v>2018</v>
      </c>
      <c r="H526" s="12"/>
    </row>
    <row r="527" spans="1:8" ht="20.100000000000001" customHeight="1" x14ac:dyDescent="0.25">
      <c r="A527" s="172">
        <v>9</v>
      </c>
      <c r="B527" s="112" t="s">
        <v>525</v>
      </c>
      <c r="C527" s="74">
        <v>6.31</v>
      </c>
      <c r="D527" s="74"/>
      <c r="E527" s="74">
        <v>6.31</v>
      </c>
      <c r="F527" s="173" t="s">
        <v>289</v>
      </c>
      <c r="G527" s="172">
        <v>2018</v>
      </c>
      <c r="H527" s="12"/>
    </row>
    <row r="528" spans="1:8" ht="25.5" x14ac:dyDescent="0.25">
      <c r="A528" s="172">
        <v>10</v>
      </c>
      <c r="B528" s="106" t="s">
        <v>526</v>
      </c>
      <c r="C528" s="74">
        <v>3.5</v>
      </c>
      <c r="D528" s="74"/>
      <c r="E528" s="74">
        <v>3.5</v>
      </c>
      <c r="F528" s="173" t="s">
        <v>292</v>
      </c>
      <c r="G528" s="168">
        <v>2016</v>
      </c>
      <c r="H528" s="12"/>
    </row>
    <row r="529" spans="1:8" ht="25.5" x14ac:dyDescent="0.25">
      <c r="A529" s="172">
        <v>11</v>
      </c>
      <c r="B529" s="106" t="s">
        <v>681</v>
      </c>
      <c r="C529" s="74">
        <v>0.6</v>
      </c>
      <c r="D529" s="74"/>
      <c r="E529" s="74">
        <v>0.6</v>
      </c>
      <c r="F529" s="173" t="s">
        <v>292</v>
      </c>
      <c r="G529" s="168">
        <v>2018</v>
      </c>
      <c r="H529" s="12"/>
    </row>
    <row r="530" spans="1:8" ht="25.5" x14ac:dyDescent="0.25">
      <c r="A530" s="172">
        <v>12</v>
      </c>
      <c r="B530" s="106" t="s">
        <v>527</v>
      </c>
      <c r="C530" s="74">
        <v>0.64</v>
      </c>
      <c r="D530" s="74"/>
      <c r="E530" s="74">
        <v>0.64</v>
      </c>
      <c r="F530" s="173" t="s">
        <v>292</v>
      </c>
      <c r="G530" s="168">
        <v>2019</v>
      </c>
      <c r="H530" s="12"/>
    </row>
    <row r="531" spans="1:8" ht="20.100000000000001" customHeight="1" x14ac:dyDescent="0.25">
      <c r="A531" s="172">
        <v>13</v>
      </c>
      <c r="B531" s="106" t="s">
        <v>528</v>
      </c>
      <c r="C531" s="74">
        <v>0.8</v>
      </c>
      <c r="D531" s="74"/>
      <c r="E531" s="74">
        <v>0.8</v>
      </c>
      <c r="F531" s="173" t="s">
        <v>292</v>
      </c>
      <c r="G531" s="168">
        <v>2019</v>
      </c>
      <c r="H531" s="12"/>
    </row>
    <row r="532" spans="1:8" ht="25.5" x14ac:dyDescent="0.25">
      <c r="A532" s="172">
        <v>14</v>
      </c>
      <c r="B532" s="106" t="s">
        <v>529</v>
      </c>
      <c r="C532" s="74">
        <v>2.85</v>
      </c>
      <c r="D532" s="74"/>
      <c r="E532" s="74">
        <v>2.85</v>
      </c>
      <c r="F532" s="173" t="s">
        <v>292</v>
      </c>
      <c r="G532" s="168">
        <v>2018</v>
      </c>
      <c r="H532" s="12"/>
    </row>
    <row r="533" spans="1:8" ht="20.100000000000001" customHeight="1" x14ac:dyDescent="0.25">
      <c r="A533" s="172">
        <v>15</v>
      </c>
      <c r="B533" s="173" t="s">
        <v>530</v>
      </c>
      <c r="C533" s="74">
        <v>11.43</v>
      </c>
      <c r="D533" s="74"/>
      <c r="E533" s="74">
        <v>11.43</v>
      </c>
      <c r="F533" s="12" t="s">
        <v>746</v>
      </c>
      <c r="G533" s="172" t="s">
        <v>303</v>
      </c>
      <c r="H533" s="12"/>
    </row>
    <row r="534" spans="1:8" ht="25.5" hidden="1" x14ac:dyDescent="0.25">
      <c r="A534" s="172">
        <v>1</v>
      </c>
      <c r="B534" s="109" t="s">
        <v>682</v>
      </c>
      <c r="C534" s="74">
        <v>5.84</v>
      </c>
      <c r="D534" s="74"/>
      <c r="E534" s="74">
        <v>5.84</v>
      </c>
      <c r="F534" s="173" t="s">
        <v>287</v>
      </c>
      <c r="G534" s="172" t="s">
        <v>817</v>
      </c>
      <c r="H534" s="12"/>
    </row>
    <row r="535" spans="1:8" ht="20.100000000000001" hidden="1" customHeight="1" x14ac:dyDescent="0.25">
      <c r="A535" s="172">
        <v>2</v>
      </c>
      <c r="B535" s="111" t="s">
        <v>531</v>
      </c>
      <c r="C535" s="74">
        <v>2</v>
      </c>
      <c r="D535" s="74"/>
      <c r="E535" s="74">
        <v>2</v>
      </c>
      <c r="F535" s="173" t="s">
        <v>289</v>
      </c>
      <c r="G535" s="172">
        <v>2019</v>
      </c>
      <c r="H535" s="12"/>
    </row>
    <row r="536" spans="1:8" ht="20.100000000000001" hidden="1" customHeight="1" x14ac:dyDescent="0.25">
      <c r="A536" s="172">
        <v>3</v>
      </c>
      <c r="B536" s="106" t="s">
        <v>532</v>
      </c>
      <c r="C536" s="74">
        <v>3.5</v>
      </c>
      <c r="D536" s="74"/>
      <c r="E536" s="74">
        <v>3.5</v>
      </c>
      <c r="F536" s="173" t="s">
        <v>291</v>
      </c>
      <c r="G536" s="110" t="s">
        <v>375</v>
      </c>
      <c r="H536" s="12"/>
    </row>
    <row r="537" spans="1:8" ht="20.100000000000001" hidden="1" customHeight="1" x14ac:dyDescent="0.25">
      <c r="A537" s="172">
        <v>4</v>
      </c>
      <c r="B537" s="106" t="s">
        <v>533</v>
      </c>
      <c r="C537" s="74">
        <v>0.09</v>
      </c>
      <c r="D537" s="74"/>
      <c r="E537" s="74">
        <v>0.09</v>
      </c>
      <c r="F537" s="173" t="s">
        <v>292</v>
      </c>
      <c r="G537" s="168">
        <v>2017</v>
      </c>
      <c r="H537" s="12"/>
    </row>
    <row r="538" spans="1:8" s="136" customFormat="1" ht="20.100000000000001" customHeight="1" x14ac:dyDescent="0.25">
      <c r="A538" s="117" t="s">
        <v>438</v>
      </c>
      <c r="B538" s="118" t="s">
        <v>104</v>
      </c>
      <c r="C538" s="142">
        <v>31.909999999999997</v>
      </c>
      <c r="D538" s="142">
        <v>0</v>
      </c>
      <c r="E538" s="142">
        <v>31.909999999999997</v>
      </c>
      <c r="F538" s="119"/>
      <c r="G538" s="117"/>
      <c r="H538" s="119"/>
    </row>
    <row r="539" spans="1:8" ht="30" customHeight="1" x14ac:dyDescent="0.25">
      <c r="A539" s="172">
        <v>1</v>
      </c>
      <c r="B539" s="106" t="s">
        <v>534</v>
      </c>
      <c r="C539" s="74">
        <v>0.5</v>
      </c>
      <c r="D539" s="74"/>
      <c r="E539" s="74">
        <v>0.5</v>
      </c>
      <c r="F539" s="173" t="s">
        <v>284</v>
      </c>
      <c r="G539" s="172">
        <v>2018</v>
      </c>
      <c r="H539" s="12"/>
    </row>
    <row r="540" spans="1:8" ht="30" customHeight="1" x14ac:dyDescent="0.25">
      <c r="A540" s="172">
        <v>2</v>
      </c>
      <c r="B540" s="106" t="s">
        <v>535</v>
      </c>
      <c r="C540" s="74">
        <v>0.56000000000000005</v>
      </c>
      <c r="D540" s="74"/>
      <c r="E540" s="74">
        <v>0.56000000000000005</v>
      </c>
      <c r="F540" s="173" t="s">
        <v>285</v>
      </c>
      <c r="G540" s="25">
        <v>2018</v>
      </c>
      <c r="H540" s="106"/>
    </row>
    <row r="541" spans="1:8" ht="20.100000000000001" customHeight="1" x14ac:dyDescent="0.25">
      <c r="A541" s="172">
        <v>3</v>
      </c>
      <c r="B541" s="173" t="s">
        <v>536</v>
      </c>
      <c r="C541" s="74">
        <v>1</v>
      </c>
      <c r="D541" s="74"/>
      <c r="E541" s="74">
        <v>1</v>
      </c>
      <c r="F541" s="173" t="s">
        <v>286</v>
      </c>
      <c r="G541" s="25">
        <v>2017</v>
      </c>
      <c r="H541" s="113"/>
    </row>
    <row r="542" spans="1:8" ht="38.25" x14ac:dyDescent="0.25">
      <c r="A542" s="172">
        <v>4</v>
      </c>
      <c r="B542" s="173" t="s">
        <v>537</v>
      </c>
      <c r="C542" s="74">
        <v>0.34</v>
      </c>
      <c r="D542" s="74"/>
      <c r="E542" s="74">
        <v>0.34</v>
      </c>
      <c r="F542" s="173" t="s">
        <v>286</v>
      </c>
      <c r="G542" s="25">
        <v>2017</v>
      </c>
      <c r="H542" s="113"/>
    </row>
    <row r="543" spans="1:8" ht="20.100000000000001" customHeight="1" x14ac:dyDescent="0.25">
      <c r="A543" s="172">
        <v>5</v>
      </c>
      <c r="B543" s="173" t="s">
        <v>538</v>
      </c>
      <c r="C543" s="74">
        <v>1.02</v>
      </c>
      <c r="D543" s="74"/>
      <c r="E543" s="74">
        <v>1.02</v>
      </c>
      <c r="F543" s="173" t="s">
        <v>286</v>
      </c>
      <c r="G543" s="25">
        <v>2017</v>
      </c>
      <c r="H543" s="113"/>
    </row>
    <row r="544" spans="1:8" ht="38.25" x14ac:dyDescent="0.25">
      <c r="A544" s="172">
        <v>6</v>
      </c>
      <c r="B544" s="106" t="s">
        <v>539</v>
      </c>
      <c r="C544" s="74">
        <v>1.3399999999999999</v>
      </c>
      <c r="D544" s="74"/>
      <c r="E544" s="74">
        <v>1.3399999999999999</v>
      </c>
      <c r="F544" s="173" t="s">
        <v>884</v>
      </c>
      <c r="G544" s="25">
        <v>2017</v>
      </c>
      <c r="H544" s="113"/>
    </row>
    <row r="545" spans="1:8" ht="20.100000000000001" hidden="1" customHeight="1" x14ac:dyDescent="0.25">
      <c r="A545" s="172" t="s">
        <v>304</v>
      </c>
      <c r="B545" s="133" t="s">
        <v>500</v>
      </c>
      <c r="C545" s="74">
        <v>0.61</v>
      </c>
      <c r="D545" s="74"/>
      <c r="E545" s="74">
        <v>0.61</v>
      </c>
      <c r="F545" s="173" t="s">
        <v>286</v>
      </c>
      <c r="G545" s="25">
        <v>2017</v>
      </c>
      <c r="H545" s="113"/>
    </row>
    <row r="546" spans="1:8" ht="20.100000000000001" hidden="1" customHeight="1" x14ac:dyDescent="0.25">
      <c r="A546" s="172" t="s">
        <v>304</v>
      </c>
      <c r="B546" s="133" t="s">
        <v>470</v>
      </c>
      <c r="C546" s="74">
        <v>0.14000000000000001</v>
      </c>
      <c r="D546" s="74"/>
      <c r="E546" s="74">
        <v>0.14000000000000001</v>
      </c>
      <c r="F546" s="173" t="s">
        <v>287</v>
      </c>
      <c r="G546" s="114">
        <v>2017</v>
      </c>
      <c r="H546" s="106"/>
    </row>
    <row r="547" spans="1:8" ht="20.100000000000001" hidden="1" customHeight="1" x14ac:dyDescent="0.25">
      <c r="A547" s="172" t="s">
        <v>304</v>
      </c>
      <c r="B547" s="133" t="s">
        <v>462</v>
      </c>
      <c r="C547" s="74">
        <v>0.59</v>
      </c>
      <c r="D547" s="74"/>
      <c r="E547" s="74">
        <v>0.59</v>
      </c>
      <c r="F547" s="173" t="s">
        <v>289</v>
      </c>
      <c r="G547" s="25">
        <v>2017</v>
      </c>
      <c r="H547" s="106"/>
    </row>
    <row r="548" spans="1:8" ht="42" customHeight="1" x14ac:dyDescent="0.25">
      <c r="A548" s="172">
        <v>7</v>
      </c>
      <c r="B548" s="109" t="s">
        <v>540</v>
      </c>
      <c r="C548" s="74">
        <v>5.76</v>
      </c>
      <c r="D548" s="74"/>
      <c r="E548" s="74">
        <v>5.76</v>
      </c>
      <c r="F548" s="173" t="s">
        <v>885</v>
      </c>
      <c r="G548" s="25" t="s">
        <v>886</v>
      </c>
      <c r="H548" s="106"/>
    </row>
    <row r="549" spans="1:8" ht="20.100000000000001" hidden="1" customHeight="1" x14ac:dyDescent="0.25">
      <c r="A549" s="172" t="s">
        <v>304</v>
      </c>
      <c r="B549" s="133" t="s">
        <v>500</v>
      </c>
      <c r="C549" s="74">
        <v>1.6</v>
      </c>
      <c r="D549" s="74"/>
      <c r="E549" s="74">
        <v>1.6</v>
      </c>
      <c r="F549" s="173" t="s">
        <v>286</v>
      </c>
      <c r="G549" s="25">
        <v>2017</v>
      </c>
      <c r="H549" s="113"/>
    </row>
    <row r="550" spans="1:8" ht="20.100000000000001" hidden="1" customHeight="1" x14ac:dyDescent="0.25">
      <c r="A550" s="172" t="s">
        <v>304</v>
      </c>
      <c r="B550" s="133" t="s">
        <v>470</v>
      </c>
      <c r="C550" s="74">
        <v>0.53</v>
      </c>
      <c r="D550" s="74"/>
      <c r="E550" s="74">
        <v>0.53</v>
      </c>
      <c r="F550" s="173" t="s">
        <v>287</v>
      </c>
      <c r="G550" s="114">
        <v>2018</v>
      </c>
      <c r="H550" s="106"/>
    </row>
    <row r="551" spans="1:8" ht="20.100000000000001" hidden="1" customHeight="1" x14ac:dyDescent="0.25">
      <c r="A551" s="172" t="s">
        <v>304</v>
      </c>
      <c r="B551" s="133" t="s">
        <v>462</v>
      </c>
      <c r="C551" s="74">
        <v>2.5700000000000003</v>
      </c>
      <c r="D551" s="74"/>
      <c r="E551" s="74">
        <v>2.5700000000000003</v>
      </c>
      <c r="F551" s="173" t="s">
        <v>289</v>
      </c>
      <c r="G551" s="114">
        <v>2018</v>
      </c>
      <c r="H551" s="106"/>
    </row>
    <row r="552" spans="1:8" ht="20.100000000000001" hidden="1" customHeight="1" x14ac:dyDescent="0.25">
      <c r="A552" s="172" t="s">
        <v>304</v>
      </c>
      <c r="B552" s="133" t="s">
        <v>541</v>
      </c>
      <c r="C552" s="74">
        <v>1.06</v>
      </c>
      <c r="D552" s="74"/>
      <c r="E552" s="74">
        <v>1.06</v>
      </c>
      <c r="F552" s="173" t="s">
        <v>291</v>
      </c>
      <c r="G552" s="114">
        <v>2018</v>
      </c>
      <c r="H552" s="106"/>
    </row>
    <row r="553" spans="1:8" ht="38.25" x14ac:dyDescent="0.25">
      <c r="A553" s="172">
        <v>8</v>
      </c>
      <c r="B553" s="106" t="s">
        <v>542</v>
      </c>
      <c r="C553" s="74">
        <v>2.9699999999999998</v>
      </c>
      <c r="D553" s="74"/>
      <c r="E553" s="74">
        <v>2.9699999999999998</v>
      </c>
      <c r="F553" s="173" t="s">
        <v>883</v>
      </c>
      <c r="G553" s="172">
        <v>2017</v>
      </c>
      <c r="H553" s="106"/>
    </row>
    <row r="554" spans="1:8" ht="20.100000000000001" hidden="1" customHeight="1" x14ac:dyDescent="0.25">
      <c r="A554" s="172" t="s">
        <v>304</v>
      </c>
      <c r="B554" s="133" t="s">
        <v>470</v>
      </c>
      <c r="C554" s="74">
        <v>1.28</v>
      </c>
      <c r="D554" s="74"/>
      <c r="E554" s="74">
        <v>1.28</v>
      </c>
      <c r="F554" s="173" t="s">
        <v>287</v>
      </c>
      <c r="G554" s="114">
        <v>2017</v>
      </c>
      <c r="H554" s="106"/>
    </row>
    <row r="555" spans="1:8" ht="20.100000000000001" hidden="1" customHeight="1" x14ac:dyDescent="0.25">
      <c r="A555" s="172" t="s">
        <v>304</v>
      </c>
      <c r="B555" s="133" t="s">
        <v>462</v>
      </c>
      <c r="C555" s="74">
        <v>1.69</v>
      </c>
      <c r="D555" s="74"/>
      <c r="E555" s="74">
        <v>1.69</v>
      </c>
      <c r="F555" s="173" t="s">
        <v>289</v>
      </c>
      <c r="G555" s="25">
        <v>2017</v>
      </c>
      <c r="H555" s="106"/>
    </row>
    <row r="556" spans="1:8" ht="25.5" x14ac:dyDescent="0.25">
      <c r="A556" s="172">
        <v>9</v>
      </c>
      <c r="B556" s="174" t="s">
        <v>543</v>
      </c>
      <c r="C556" s="74">
        <v>0.26</v>
      </c>
      <c r="D556" s="74"/>
      <c r="E556" s="74">
        <v>0.26</v>
      </c>
      <c r="F556" s="173" t="s">
        <v>287</v>
      </c>
      <c r="G556" s="114">
        <v>2017</v>
      </c>
      <c r="H556" s="106"/>
    </row>
    <row r="557" spans="1:8" ht="25.5" x14ac:dyDescent="0.25">
      <c r="A557" s="172">
        <v>10</v>
      </c>
      <c r="B557" s="109" t="s">
        <v>544</v>
      </c>
      <c r="C557" s="74">
        <v>0.25</v>
      </c>
      <c r="D557" s="74"/>
      <c r="E557" s="74">
        <v>0.25</v>
      </c>
      <c r="F557" s="173" t="s">
        <v>287</v>
      </c>
      <c r="G557" s="114">
        <v>2017</v>
      </c>
      <c r="H557" s="106"/>
    </row>
    <row r="558" spans="1:8" ht="25.5" x14ac:dyDescent="0.25">
      <c r="A558" s="172">
        <v>11</v>
      </c>
      <c r="B558" s="106" t="s">
        <v>546</v>
      </c>
      <c r="C558" s="74">
        <v>0.97</v>
      </c>
      <c r="D558" s="74"/>
      <c r="E558" s="74">
        <v>0.97</v>
      </c>
      <c r="F558" s="173" t="s">
        <v>288</v>
      </c>
      <c r="G558" s="114">
        <v>2017</v>
      </c>
      <c r="H558" s="106"/>
    </row>
    <row r="559" spans="1:8" ht="20.100000000000001" customHeight="1" x14ac:dyDescent="0.25">
      <c r="A559" s="172">
        <v>12</v>
      </c>
      <c r="B559" s="106" t="s">
        <v>887</v>
      </c>
      <c r="C559" s="74">
        <f>SUM(C560:C567)</f>
        <v>6.5100000000000007</v>
      </c>
      <c r="D559" s="74"/>
      <c r="E559" s="74">
        <f>SUM(E560:E567)</f>
        <v>6.5100000000000007</v>
      </c>
      <c r="F559" s="173" t="s">
        <v>746</v>
      </c>
      <c r="G559" s="114" t="s">
        <v>888</v>
      </c>
      <c r="H559" s="106"/>
    </row>
    <row r="560" spans="1:8" ht="20.100000000000001" hidden="1" customHeight="1" x14ac:dyDescent="0.25">
      <c r="A560" s="172" t="s">
        <v>304</v>
      </c>
      <c r="B560" s="173" t="s">
        <v>547</v>
      </c>
      <c r="C560" s="74">
        <v>3.1</v>
      </c>
      <c r="D560" s="74"/>
      <c r="E560" s="74">
        <v>3.1</v>
      </c>
      <c r="F560" s="173" t="s">
        <v>286</v>
      </c>
      <c r="G560" s="25">
        <v>2017</v>
      </c>
      <c r="H560" s="113"/>
    </row>
    <row r="561" spans="1:8" ht="38.25" hidden="1" x14ac:dyDescent="0.25">
      <c r="A561" s="172" t="s">
        <v>304</v>
      </c>
      <c r="B561" s="106" t="s">
        <v>545</v>
      </c>
      <c r="C561" s="74">
        <v>2.77</v>
      </c>
      <c r="D561" s="74"/>
      <c r="E561" s="74">
        <v>2.77</v>
      </c>
      <c r="F561" s="173" t="s">
        <v>288</v>
      </c>
      <c r="G561" s="172">
        <v>2018</v>
      </c>
      <c r="H561" s="106"/>
    </row>
    <row r="562" spans="1:8" ht="25.5" hidden="1" x14ac:dyDescent="0.25">
      <c r="A562" s="172" t="s">
        <v>304</v>
      </c>
      <c r="B562" s="106" t="s">
        <v>548</v>
      </c>
      <c r="C562" s="74">
        <v>0.05</v>
      </c>
      <c r="D562" s="74"/>
      <c r="E562" s="74">
        <v>0.05</v>
      </c>
      <c r="F562" s="173" t="s">
        <v>289</v>
      </c>
      <c r="G562" s="172">
        <v>2018</v>
      </c>
      <c r="H562" s="106"/>
    </row>
    <row r="563" spans="1:8" ht="20.100000000000001" hidden="1" customHeight="1" x14ac:dyDescent="0.25">
      <c r="A563" s="172" t="s">
        <v>304</v>
      </c>
      <c r="B563" s="106" t="s">
        <v>549</v>
      </c>
      <c r="C563" s="74">
        <v>0.33</v>
      </c>
      <c r="D563" s="74"/>
      <c r="E563" s="74">
        <v>0.33</v>
      </c>
      <c r="F563" s="173" t="s">
        <v>290</v>
      </c>
      <c r="G563" s="172">
        <v>2018</v>
      </c>
      <c r="H563" s="106"/>
    </row>
    <row r="564" spans="1:8" ht="20.100000000000001" hidden="1" customHeight="1" x14ac:dyDescent="0.25">
      <c r="A564" s="172" t="s">
        <v>304</v>
      </c>
      <c r="B564" s="173" t="s">
        <v>550</v>
      </c>
      <c r="C564" s="74">
        <v>0.12</v>
      </c>
      <c r="D564" s="74"/>
      <c r="E564" s="74">
        <v>0.12</v>
      </c>
      <c r="F564" s="173" t="s">
        <v>291</v>
      </c>
      <c r="G564" s="172">
        <v>2019</v>
      </c>
      <c r="H564" s="106"/>
    </row>
    <row r="565" spans="1:8" ht="20.100000000000001" hidden="1" customHeight="1" x14ac:dyDescent="0.25">
      <c r="A565" s="172" t="s">
        <v>304</v>
      </c>
      <c r="B565" s="173" t="s">
        <v>551</v>
      </c>
      <c r="C565" s="74">
        <v>0.08</v>
      </c>
      <c r="D565" s="74"/>
      <c r="E565" s="74">
        <v>0.08</v>
      </c>
      <c r="F565" s="173" t="s">
        <v>291</v>
      </c>
      <c r="G565" s="172">
        <v>2019</v>
      </c>
      <c r="H565" s="106"/>
    </row>
    <row r="566" spans="1:8" ht="20.100000000000001" hidden="1" customHeight="1" x14ac:dyDescent="0.25">
      <c r="A566" s="172" t="s">
        <v>304</v>
      </c>
      <c r="B566" s="173" t="s">
        <v>552</v>
      </c>
      <c r="C566" s="74">
        <v>0.03</v>
      </c>
      <c r="D566" s="74"/>
      <c r="E566" s="74">
        <v>0.03</v>
      </c>
      <c r="F566" s="173" t="s">
        <v>291</v>
      </c>
      <c r="G566" s="172">
        <v>2019</v>
      </c>
      <c r="H566" s="106"/>
    </row>
    <row r="567" spans="1:8" ht="20.100000000000001" hidden="1" customHeight="1" x14ac:dyDescent="0.25">
      <c r="A567" s="172" t="s">
        <v>304</v>
      </c>
      <c r="B567" s="173" t="s">
        <v>553</v>
      </c>
      <c r="C567" s="74">
        <v>0.03</v>
      </c>
      <c r="D567" s="74"/>
      <c r="E567" s="74">
        <v>0.03</v>
      </c>
      <c r="F567" s="173" t="s">
        <v>291</v>
      </c>
      <c r="G567" s="172">
        <v>2019</v>
      </c>
      <c r="H567" s="106"/>
    </row>
    <row r="568" spans="1:8" ht="26.25" customHeight="1" x14ac:dyDescent="0.25">
      <c r="A568" s="172">
        <v>13</v>
      </c>
      <c r="B568" s="109" t="s">
        <v>554</v>
      </c>
      <c r="C568" s="74">
        <v>10.43</v>
      </c>
      <c r="D568" s="74"/>
      <c r="E568" s="74">
        <v>10.43</v>
      </c>
      <c r="F568" s="173" t="s">
        <v>818</v>
      </c>
      <c r="G568" s="172">
        <v>2018</v>
      </c>
      <c r="H568" s="106"/>
    </row>
    <row r="569" spans="1:8" s="136" customFormat="1" ht="20.100000000000001" customHeight="1" x14ac:dyDescent="0.25">
      <c r="A569" s="117" t="s">
        <v>439</v>
      </c>
      <c r="B569" s="118" t="s">
        <v>105</v>
      </c>
      <c r="C569" s="142">
        <v>2.8699999999999997</v>
      </c>
      <c r="D569" s="142">
        <v>0.02</v>
      </c>
      <c r="E569" s="142">
        <v>2.8499999999999996</v>
      </c>
      <c r="F569" s="119"/>
      <c r="G569" s="117"/>
      <c r="H569" s="119"/>
    </row>
    <row r="570" spans="1:8" ht="25.5" x14ac:dyDescent="0.25">
      <c r="A570" s="172">
        <v>1</v>
      </c>
      <c r="B570" s="174" t="s">
        <v>734</v>
      </c>
      <c r="C570" s="74">
        <v>0.4</v>
      </c>
      <c r="D570" s="74"/>
      <c r="E570" s="74">
        <v>0.4</v>
      </c>
      <c r="F570" s="173" t="s">
        <v>284</v>
      </c>
      <c r="G570" s="172">
        <v>2017</v>
      </c>
      <c r="H570" s="12"/>
    </row>
    <row r="571" spans="1:8" ht="25.5" x14ac:dyDescent="0.25">
      <c r="A571" s="172">
        <v>2</v>
      </c>
      <c r="B571" s="174" t="s">
        <v>735</v>
      </c>
      <c r="C571" s="74">
        <v>0.03</v>
      </c>
      <c r="D571" s="74"/>
      <c r="E571" s="74">
        <v>0.03</v>
      </c>
      <c r="F571" s="173" t="s">
        <v>285</v>
      </c>
      <c r="G571" s="172">
        <v>2018</v>
      </c>
      <c r="H571" s="12"/>
    </row>
    <row r="572" spans="1:8" ht="25.5" x14ac:dyDescent="0.25">
      <c r="A572" s="172">
        <v>3</v>
      </c>
      <c r="B572" s="174" t="s">
        <v>736</v>
      </c>
      <c r="C572" s="74">
        <v>0.2</v>
      </c>
      <c r="D572" s="74"/>
      <c r="E572" s="74">
        <v>0.2</v>
      </c>
      <c r="F572" s="173" t="s">
        <v>286</v>
      </c>
      <c r="G572" s="172">
        <v>2018</v>
      </c>
      <c r="H572" s="12"/>
    </row>
    <row r="573" spans="1:8" ht="25.5" x14ac:dyDescent="0.25">
      <c r="A573" s="172">
        <v>4</v>
      </c>
      <c r="B573" s="174" t="s">
        <v>737</v>
      </c>
      <c r="C573" s="74">
        <v>0.45</v>
      </c>
      <c r="D573" s="74"/>
      <c r="E573" s="74">
        <v>0.45</v>
      </c>
      <c r="F573" s="173" t="s">
        <v>288</v>
      </c>
      <c r="G573" s="172">
        <v>2018</v>
      </c>
      <c r="H573" s="12"/>
    </row>
    <row r="574" spans="1:8" ht="25.5" x14ac:dyDescent="0.25">
      <c r="A574" s="172">
        <v>5</v>
      </c>
      <c r="B574" s="174" t="s">
        <v>738</v>
      </c>
      <c r="C574" s="74">
        <v>0.14000000000000001</v>
      </c>
      <c r="D574" s="74"/>
      <c r="E574" s="74">
        <v>0.14000000000000001</v>
      </c>
      <c r="F574" s="173" t="s">
        <v>289</v>
      </c>
      <c r="G574" s="172">
        <v>2018</v>
      </c>
      <c r="H574" s="12"/>
    </row>
    <row r="575" spans="1:8" ht="25.5" x14ac:dyDescent="0.25">
      <c r="A575" s="172">
        <v>6</v>
      </c>
      <c r="B575" s="174" t="s">
        <v>739</v>
      </c>
      <c r="C575" s="74">
        <v>0.63</v>
      </c>
      <c r="D575" s="74"/>
      <c r="E575" s="74">
        <v>0.63</v>
      </c>
      <c r="F575" s="173" t="s">
        <v>290</v>
      </c>
      <c r="G575" s="172">
        <v>2019</v>
      </c>
      <c r="H575" s="12"/>
    </row>
    <row r="576" spans="1:8" ht="25.5" x14ac:dyDescent="0.25">
      <c r="A576" s="172">
        <v>7</v>
      </c>
      <c r="B576" s="174" t="s">
        <v>741</v>
      </c>
      <c r="C576" s="74">
        <v>0.96</v>
      </c>
      <c r="D576" s="74">
        <v>0.02</v>
      </c>
      <c r="E576" s="74">
        <v>0.94</v>
      </c>
      <c r="F576" s="173" t="s">
        <v>291</v>
      </c>
      <c r="G576" s="114">
        <v>2018</v>
      </c>
      <c r="H576" s="12"/>
    </row>
    <row r="577" spans="1:8" ht="25.5" x14ac:dyDescent="0.25">
      <c r="A577" s="172">
        <v>8</v>
      </c>
      <c r="B577" s="174" t="s">
        <v>740</v>
      </c>
      <c r="C577" s="74">
        <v>0.05</v>
      </c>
      <c r="D577" s="74"/>
      <c r="E577" s="74">
        <v>0.05</v>
      </c>
      <c r="F577" s="173" t="s">
        <v>292</v>
      </c>
      <c r="G577" s="172">
        <v>2018</v>
      </c>
      <c r="H577" s="12"/>
    </row>
    <row r="578" spans="1:8" s="136" customFormat="1" ht="20.100000000000001" customHeight="1" x14ac:dyDescent="0.25">
      <c r="A578" s="117" t="s">
        <v>695</v>
      </c>
      <c r="B578" s="118" t="s">
        <v>106</v>
      </c>
      <c r="C578" s="142">
        <v>25.540000000000006</v>
      </c>
      <c r="D578" s="142">
        <v>2.0099999999999998</v>
      </c>
      <c r="E578" s="142">
        <v>23.53</v>
      </c>
      <c r="F578" s="119"/>
      <c r="G578" s="117"/>
      <c r="H578" s="119"/>
    </row>
    <row r="579" spans="1:8" s="136" customFormat="1" ht="20.100000000000001" hidden="1" customHeight="1" x14ac:dyDescent="0.25">
      <c r="A579" s="117" t="s">
        <v>696</v>
      </c>
      <c r="B579" s="118" t="s">
        <v>742</v>
      </c>
      <c r="C579" s="142"/>
      <c r="D579" s="142"/>
      <c r="E579" s="142"/>
      <c r="F579" s="119"/>
      <c r="G579" s="117"/>
      <c r="H579" s="119"/>
    </row>
    <row r="580" spans="1:8" ht="20.100000000000001" customHeight="1" x14ac:dyDescent="0.25">
      <c r="A580" s="172">
        <v>1</v>
      </c>
      <c r="B580" s="173" t="s">
        <v>743</v>
      </c>
      <c r="C580" s="74">
        <v>1.6</v>
      </c>
      <c r="D580" s="74">
        <v>0.25</v>
      </c>
      <c r="E580" s="74">
        <v>1.35</v>
      </c>
      <c r="F580" s="173" t="s">
        <v>284</v>
      </c>
      <c r="G580" s="172" t="s">
        <v>303</v>
      </c>
      <c r="H580" s="173"/>
    </row>
    <row r="581" spans="1:8" ht="20.100000000000001" customHeight="1" x14ac:dyDescent="0.25">
      <c r="A581" s="172">
        <v>2</v>
      </c>
      <c r="B581" s="173" t="s">
        <v>744</v>
      </c>
      <c r="C581" s="74">
        <v>3.34</v>
      </c>
      <c r="D581" s="74">
        <v>0</v>
      </c>
      <c r="E581" s="74">
        <v>3.34</v>
      </c>
      <c r="F581" s="173" t="s">
        <v>285</v>
      </c>
      <c r="G581" s="172" t="s">
        <v>303</v>
      </c>
      <c r="H581" s="173"/>
    </row>
    <row r="582" spans="1:8" ht="20.100000000000001" customHeight="1" x14ac:dyDescent="0.25">
      <c r="A582" s="172">
        <v>3</v>
      </c>
      <c r="B582" s="173" t="s">
        <v>745</v>
      </c>
      <c r="C582" s="74">
        <v>2.27</v>
      </c>
      <c r="D582" s="74">
        <v>0</v>
      </c>
      <c r="E582" s="74">
        <v>2.27</v>
      </c>
      <c r="F582" s="173" t="s">
        <v>286</v>
      </c>
      <c r="G582" s="172" t="s">
        <v>303</v>
      </c>
      <c r="H582" s="173"/>
    </row>
    <row r="583" spans="1:8" ht="20.100000000000001" customHeight="1" x14ac:dyDescent="0.25">
      <c r="A583" s="172">
        <v>4</v>
      </c>
      <c r="B583" s="173" t="s">
        <v>698</v>
      </c>
      <c r="C583" s="74">
        <v>2.5499999999999994</v>
      </c>
      <c r="D583" s="74">
        <v>0</v>
      </c>
      <c r="E583" s="74">
        <v>2.5499999999999994</v>
      </c>
      <c r="F583" s="173" t="s">
        <v>287</v>
      </c>
      <c r="G583" s="172" t="s">
        <v>303</v>
      </c>
      <c r="H583" s="173"/>
    </row>
    <row r="584" spans="1:8" ht="20.100000000000001" customHeight="1" x14ac:dyDescent="0.25">
      <c r="A584" s="172">
        <v>5</v>
      </c>
      <c r="B584" s="173" t="s">
        <v>699</v>
      </c>
      <c r="C584" s="74">
        <v>2.9800000000000004</v>
      </c>
      <c r="D584" s="74">
        <v>0</v>
      </c>
      <c r="E584" s="74">
        <v>2.9800000000000004</v>
      </c>
      <c r="F584" s="173" t="s">
        <v>288</v>
      </c>
      <c r="G584" s="172" t="s">
        <v>303</v>
      </c>
      <c r="H584" s="173"/>
    </row>
    <row r="585" spans="1:8" ht="20.100000000000001" customHeight="1" x14ac:dyDescent="0.25">
      <c r="A585" s="172">
        <v>6</v>
      </c>
      <c r="B585" s="173" t="s">
        <v>700</v>
      </c>
      <c r="C585" s="74">
        <v>2.77</v>
      </c>
      <c r="D585" s="74">
        <v>0</v>
      </c>
      <c r="E585" s="74">
        <v>2.77</v>
      </c>
      <c r="F585" s="173" t="s">
        <v>289</v>
      </c>
      <c r="G585" s="172" t="s">
        <v>303</v>
      </c>
      <c r="H585" s="173"/>
    </row>
    <row r="586" spans="1:8" ht="20.100000000000001" customHeight="1" x14ac:dyDescent="0.25">
      <c r="A586" s="172">
        <v>7</v>
      </c>
      <c r="B586" s="173" t="s">
        <v>701</v>
      </c>
      <c r="C586" s="74">
        <v>2.76</v>
      </c>
      <c r="D586" s="74">
        <v>0</v>
      </c>
      <c r="E586" s="74">
        <v>2.76</v>
      </c>
      <c r="F586" s="173" t="s">
        <v>290</v>
      </c>
      <c r="G586" s="172" t="s">
        <v>303</v>
      </c>
      <c r="H586" s="173"/>
    </row>
    <row r="587" spans="1:8" ht="20.100000000000001" customHeight="1" x14ac:dyDescent="0.25">
      <c r="A587" s="172">
        <v>8</v>
      </c>
      <c r="B587" s="173" t="s">
        <v>702</v>
      </c>
      <c r="C587" s="74">
        <v>4.0100000000000007</v>
      </c>
      <c r="D587" s="74">
        <v>0.65</v>
      </c>
      <c r="E587" s="74">
        <v>3.3600000000000008</v>
      </c>
      <c r="F587" s="173" t="s">
        <v>291</v>
      </c>
      <c r="G587" s="172" t="s">
        <v>303</v>
      </c>
      <c r="H587" s="173"/>
    </row>
    <row r="588" spans="1:8" ht="20.100000000000001" customHeight="1" x14ac:dyDescent="0.25">
      <c r="A588" s="172">
        <v>9</v>
      </c>
      <c r="B588" s="173" t="s">
        <v>703</v>
      </c>
      <c r="C588" s="74">
        <v>3.26</v>
      </c>
      <c r="D588" s="74">
        <v>1.1099999999999999</v>
      </c>
      <c r="E588" s="74">
        <v>2.15</v>
      </c>
      <c r="F588" s="173" t="s">
        <v>292</v>
      </c>
      <c r="G588" s="172" t="s">
        <v>303</v>
      </c>
      <c r="H588" s="173"/>
    </row>
    <row r="589" spans="1:8" s="136" customFormat="1" ht="20.100000000000001" hidden="1" customHeight="1" x14ac:dyDescent="0.25">
      <c r="A589" s="117" t="s">
        <v>697</v>
      </c>
      <c r="B589" s="118" t="s">
        <v>690</v>
      </c>
      <c r="C589" s="85"/>
      <c r="D589" s="85"/>
      <c r="E589" s="85"/>
      <c r="F589" s="119"/>
      <c r="G589" s="117"/>
      <c r="H589" s="119"/>
    </row>
    <row r="590" spans="1:8" ht="20.100000000000001" hidden="1" customHeight="1" x14ac:dyDescent="0.25">
      <c r="A590" s="172">
        <v>1</v>
      </c>
      <c r="B590" s="173" t="s">
        <v>224</v>
      </c>
      <c r="C590" s="74">
        <v>0</v>
      </c>
      <c r="D590" s="74">
        <v>0</v>
      </c>
      <c r="E590" s="74">
        <v>0</v>
      </c>
      <c r="F590" s="173" t="s">
        <v>746</v>
      </c>
      <c r="G590" s="172"/>
      <c r="H590" s="173"/>
    </row>
    <row r="591" spans="1:8" ht="20.100000000000001" hidden="1" customHeight="1" x14ac:dyDescent="0.25">
      <c r="A591" s="172">
        <v>2</v>
      </c>
      <c r="B591" s="173" t="s">
        <v>225</v>
      </c>
      <c r="C591" s="74">
        <v>4.34</v>
      </c>
      <c r="D591" s="74">
        <v>0.7</v>
      </c>
      <c r="E591" s="74">
        <v>3.64</v>
      </c>
      <c r="F591" s="173" t="s">
        <v>746</v>
      </c>
      <c r="G591" s="172"/>
      <c r="H591" s="173"/>
    </row>
    <row r="592" spans="1:8" ht="20.100000000000001" hidden="1" customHeight="1" x14ac:dyDescent="0.25">
      <c r="A592" s="172">
        <v>3</v>
      </c>
      <c r="B592" s="173" t="s">
        <v>226</v>
      </c>
      <c r="C592" s="74">
        <v>7.1700000000000008</v>
      </c>
      <c r="D592" s="74">
        <v>1.3099999999999998</v>
      </c>
      <c r="E592" s="74">
        <v>5.8600000000000012</v>
      </c>
      <c r="F592" s="173" t="s">
        <v>746</v>
      </c>
      <c r="G592" s="172"/>
      <c r="H592" s="173"/>
    </row>
    <row r="593" spans="1:8" ht="20.100000000000001" hidden="1" customHeight="1" x14ac:dyDescent="0.25">
      <c r="A593" s="172">
        <v>4</v>
      </c>
      <c r="B593" s="173" t="s">
        <v>227</v>
      </c>
      <c r="C593" s="74">
        <v>6.3900000000000006</v>
      </c>
      <c r="D593" s="74">
        <v>0</v>
      </c>
      <c r="E593" s="74">
        <v>6.3900000000000006</v>
      </c>
      <c r="F593" s="173" t="s">
        <v>746</v>
      </c>
      <c r="G593" s="172"/>
      <c r="H593" s="173"/>
    </row>
    <row r="594" spans="1:8" ht="20.100000000000001" hidden="1" customHeight="1" x14ac:dyDescent="0.25">
      <c r="A594" s="172">
        <v>5</v>
      </c>
      <c r="B594" s="173" t="s">
        <v>228</v>
      </c>
      <c r="C594" s="74">
        <v>7.6399999999999988</v>
      </c>
      <c r="D594" s="74">
        <v>0</v>
      </c>
      <c r="E594" s="74">
        <v>7.6399999999999988</v>
      </c>
      <c r="F594" s="173" t="s">
        <v>746</v>
      </c>
      <c r="G594" s="172"/>
      <c r="H594" s="173"/>
    </row>
    <row r="595" spans="1:8" s="49" customFormat="1" ht="20.100000000000001" customHeight="1" x14ac:dyDescent="0.25">
      <c r="A595" s="175" t="s">
        <v>150</v>
      </c>
      <c r="B595" s="39" t="s">
        <v>113</v>
      </c>
      <c r="C595" s="79">
        <v>145.48000000000002</v>
      </c>
      <c r="D595" s="79">
        <v>0</v>
      </c>
      <c r="E595" s="79">
        <v>145.48000000000002</v>
      </c>
      <c r="F595" s="10"/>
      <c r="G595" s="175"/>
      <c r="H595" s="10"/>
    </row>
    <row r="596" spans="1:8" s="49" customFormat="1" ht="38.25" hidden="1" x14ac:dyDescent="0.25">
      <c r="A596" s="175" t="s">
        <v>696</v>
      </c>
      <c r="B596" s="39" t="s">
        <v>833</v>
      </c>
      <c r="C596" s="79"/>
      <c r="D596" s="79"/>
      <c r="E596" s="79"/>
      <c r="F596" s="10"/>
      <c r="G596" s="175"/>
      <c r="H596" s="10"/>
    </row>
    <row r="597" spans="1:8" ht="25.5" x14ac:dyDescent="0.25">
      <c r="A597" s="172">
        <v>1</v>
      </c>
      <c r="B597" s="174" t="s">
        <v>829</v>
      </c>
      <c r="C597" s="74">
        <v>10.63</v>
      </c>
      <c r="D597" s="74">
        <v>0</v>
      </c>
      <c r="E597" s="74">
        <v>10.63</v>
      </c>
      <c r="F597" s="173" t="s">
        <v>289</v>
      </c>
      <c r="G597" s="172" t="s">
        <v>303</v>
      </c>
      <c r="H597" s="12"/>
    </row>
    <row r="598" spans="1:8" ht="25.5" x14ac:dyDescent="0.25">
      <c r="A598" s="172">
        <v>2</v>
      </c>
      <c r="B598" s="174" t="s">
        <v>830</v>
      </c>
      <c r="C598" s="74">
        <v>40.5</v>
      </c>
      <c r="D598" s="74">
        <v>0</v>
      </c>
      <c r="E598" s="74">
        <v>40.5</v>
      </c>
      <c r="F598" s="173" t="s">
        <v>290</v>
      </c>
      <c r="G598" s="172" t="s">
        <v>303</v>
      </c>
      <c r="H598" s="12"/>
    </row>
    <row r="599" spans="1:8" ht="25.5" x14ac:dyDescent="0.25">
      <c r="A599" s="172">
        <v>3</v>
      </c>
      <c r="B599" s="174" t="s">
        <v>831</v>
      </c>
      <c r="C599" s="74">
        <v>50.36</v>
      </c>
      <c r="D599" s="74">
        <v>0</v>
      </c>
      <c r="E599" s="74">
        <v>50.36</v>
      </c>
      <c r="F599" s="173" t="s">
        <v>291</v>
      </c>
      <c r="G599" s="172" t="s">
        <v>303</v>
      </c>
      <c r="H599" s="12"/>
    </row>
    <row r="600" spans="1:8" ht="25.5" x14ac:dyDescent="0.25">
      <c r="A600" s="172">
        <v>4</v>
      </c>
      <c r="B600" s="174" t="s">
        <v>832</v>
      </c>
      <c r="C600" s="74">
        <v>43.99</v>
      </c>
      <c r="D600" s="74">
        <v>0</v>
      </c>
      <c r="E600" s="74">
        <v>43.99</v>
      </c>
      <c r="F600" s="173" t="s">
        <v>292</v>
      </c>
      <c r="G600" s="172" t="s">
        <v>303</v>
      </c>
      <c r="H600" s="12"/>
    </row>
    <row r="601" spans="1:8" s="49" customFormat="1" ht="20.100000000000001" hidden="1" customHeight="1" x14ac:dyDescent="0.25">
      <c r="A601" s="175" t="s">
        <v>697</v>
      </c>
      <c r="B601" s="138" t="s">
        <v>819</v>
      </c>
      <c r="C601" s="79">
        <v>0</v>
      </c>
      <c r="D601" s="79"/>
      <c r="E601" s="79">
        <v>0</v>
      </c>
      <c r="F601" s="39"/>
      <c r="G601" s="175"/>
      <c r="H601" s="10"/>
    </row>
    <row r="602" spans="1:8" ht="20.100000000000001" hidden="1" customHeight="1" x14ac:dyDescent="0.25">
      <c r="A602" s="172" t="s">
        <v>304</v>
      </c>
      <c r="B602" s="106" t="s">
        <v>224</v>
      </c>
      <c r="C602" s="74">
        <v>35.130000000000003</v>
      </c>
      <c r="D602" s="74">
        <v>0</v>
      </c>
      <c r="E602" s="74">
        <v>35.130000000000003</v>
      </c>
      <c r="F602" s="173" t="s">
        <v>748</v>
      </c>
      <c r="G602" s="172"/>
      <c r="H602" s="12"/>
    </row>
    <row r="603" spans="1:8" ht="20.100000000000001" hidden="1" customHeight="1" x14ac:dyDescent="0.25">
      <c r="A603" s="172" t="s">
        <v>304</v>
      </c>
      <c r="B603" s="106" t="s">
        <v>225</v>
      </c>
      <c r="C603" s="74">
        <v>4.7</v>
      </c>
      <c r="D603" s="74">
        <v>0</v>
      </c>
      <c r="E603" s="74">
        <v>4.7</v>
      </c>
      <c r="F603" s="173" t="s">
        <v>748</v>
      </c>
      <c r="G603" s="172"/>
      <c r="H603" s="12"/>
    </row>
    <row r="604" spans="1:8" ht="20.100000000000001" hidden="1" customHeight="1" x14ac:dyDescent="0.25">
      <c r="A604" s="172" t="s">
        <v>304</v>
      </c>
      <c r="B604" s="106" t="s">
        <v>226</v>
      </c>
      <c r="C604" s="74">
        <v>35.85</v>
      </c>
      <c r="D604" s="74">
        <v>0</v>
      </c>
      <c r="E604" s="74">
        <v>35.85</v>
      </c>
      <c r="F604" s="173" t="s">
        <v>748</v>
      </c>
      <c r="G604" s="172"/>
      <c r="H604" s="12"/>
    </row>
    <row r="605" spans="1:8" ht="20.100000000000001" hidden="1" customHeight="1" x14ac:dyDescent="0.25">
      <c r="A605" s="172" t="s">
        <v>304</v>
      </c>
      <c r="B605" s="106" t="s">
        <v>227</v>
      </c>
      <c r="C605" s="74">
        <v>35.25</v>
      </c>
      <c r="D605" s="74">
        <v>0</v>
      </c>
      <c r="E605" s="74">
        <v>35.25</v>
      </c>
      <c r="F605" s="173" t="s">
        <v>748</v>
      </c>
      <c r="G605" s="172"/>
      <c r="H605" s="12"/>
    </row>
    <row r="606" spans="1:8" ht="20.100000000000001" hidden="1" customHeight="1" x14ac:dyDescent="0.25">
      <c r="A606" s="172" t="s">
        <v>304</v>
      </c>
      <c r="B606" s="106" t="s">
        <v>228</v>
      </c>
      <c r="C606" s="74">
        <v>34.549999999999997</v>
      </c>
      <c r="D606" s="74">
        <v>0</v>
      </c>
      <c r="E606" s="74">
        <v>34.549999999999997</v>
      </c>
      <c r="F606" s="173" t="s">
        <v>748</v>
      </c>
      <c r="G606" s="172"/>
      <c r="H606" s="12"/>
    </row>
    <row r="607" spans="1:8" s="49" customFormat="1" ht="25.5" x14ac:dyDescent="0.25">
      <c r="A607" s="175" t="s">
        <v>151</v>
      </c>
      <c r="B607" s="39" t="s">
        <v>764</v>
      </c>
      <c r="C607" s="79">
        <v>18.760000000000005</v>
      </c>
      <c r="D607" s="79">
        <v>0</v>
      </c>
      <c r="E607" s="79">
        <v>18.760000000000005</v>
      </c>
      <c r="F607" s="10"/>
      <c r="G607" s="175"/>
      <c r="H607" s="10"/>
    </row>
    <row r="608" spans="1:8" s="49" customFormat="1" ht="20.100000000000001" customHeight="1" x14ac:dyDescent="0.25">
      <c r="A608" s="175" t="s">
        <v>696</v>
      </c>
      <c r="B608" s="39" t="s">
        <v>845</v>
      </c>
      <c r="C608" s="79">
        <v>16.32</v>
      </c>
      <c r="D608" s="79"/>
      <c r="E608" s="79">
        <v>16.32</v>
      </c>
      <c r="F608" s="10"/>
      <c r="G608" s="175"/>
      <c r="H608" s="10"/>
    </row>
    <row r="609" spans="1:8" ht="20.100000000000001" customHeight="1" x14ac:dyDescent="0.25">
      <c r="A609" s="172">
        <v>1</v>
      </c>
      <c r="B609" s="174" t="s">
        <v>567</v>
      </c>
      <c r="C609" s="74">
        <v>0.13</v>
      </c>
      <c r="D609" s="74"/>
      <c r="E609" s="74">
        <v>0.13</v>
      </c>
      <c r="F609" s="173" t="s">
        <v>284</v>
      </c>
      <c r="G609" s="172">
        <v>2018</v>
      </c>
      <c r="H609" s="109"/>
    </row>
    <row r="610" spans="1:8" ht="20.100000000000001" customHeight="1" x14ac:dyDescent="0.25">
      <c r="A610" s="172">
        <v>2</v>
      </c>
      <c r="B610" s="173" t="s">
        <v>568</v>
      </c>
      <c r="C610" s="74">
        <v>0.42</v>
      </c>
      <c r="D610" s="74"/>
      <c r="E610" s="74">
        <v>0.42</v>
      </c>
      <c r="F610" s="173" t="s">
        <v>286</v>
      </c>
      <c r="G610" s="25">
        <v>2019</v>
      </c>
      <c r="H610" s="12"/>
    </row>
    <row r="611" spans="1:8" ht="20.100000000000001" customHeight="1" x14ac:dyDescent="0.25">
      <c r="A611" s="172">
        <v>3</v>
      </c>
      <c r="B611" s="106" t="s">
        <v>569</v>
      </c>
      <c r="C611" s="74">
        <v>7.0000000000000009</v>
      </c>
      <c r="D611" s="74"/>
      <c r="E611" s="74">
        <v>7.0000000000000009</v>
      </c>
      <c r="F611" s="173" t="s">
        <v>286</v>
      </c>
      <c r="G611" s="25">
        <v>2017</v>
      </c>
      <c r="H611" s="12"/>
    </row>
    <row r="612" spans="1:8" ht="20.100000000000001" customHeight="1" x14ac:dyDescent="0.25">
      <c r="A612" s="172">
        <v>4</v>
      </c>
      <c r="B612" s="174" t="s">
        <v>570</v>
      </c>
      <c r="C612" s="74">
        <v>0.11</v>
      </c>
      <c r="D612" s="74"/>
      <c r="E612" s="74">
        <v>0.11</v>
      </c>
      <c r="F612" s="173" t="s">
        <v>287</v>
      </c>
      <c r="G612" s="172">
        <v>2017</v>
      </c>
      <c r="H612" s="12"/>
    </row>
    <row r="613" spans="1:8" ht="20.100000000000001" customHeight="1" x14ac:dyDescent="0.25">
      <c r="A613" s="172">
        <v>5</v>
      </c>
      <c r="B613" s="173" t="s">
        <v>571</v>
      </c>
      <c r="C613" s="74">
        <v>0.25</v>
      </c>
      <c r="D613" s="74"/>
      <c r="E613" s="74">
        <v>0.25</v>
      </c>
      <c r="F613" s="173" t="s">
        <v>287</v>
      </c>
      <c r="G613" s="172">
        <v>2018</v>
      </c>
      <c r="H613" s="12"/>
    </row>
    <row r="614" spans="1:8" ht="20.100000000000001" customHeight="1" x14ac:dyDescent="0.25">
      <c r="A614" s="172">
        <v>6</v>
      </c>
      <c r="B614" s="174" t="s">
        <v>572</v>
      </c>
      <c r="C614" s="74">
        <v>1</v>
      </c>
      <c r="D614" s="74"/>
      <c r="E614" s="74">
        <v>1</v>
      </c>
      <c r="F614" s="173" t="s">
        <v>287</v>
      </c>
      <c r="G614" s="172">
        <v>2020</v>
      </c>
      <c r="H614" s="12"/>
    </row>
    <row r="615" spans="1:8" ht="20.100000000000001" customHeight="1" x14ac:dyDescent="0.25">
      <c r="A615" s="172">
        <v>7</v>
      </c>
      <c r="B615" s="174" t="s">
        <v>573</v>
      </c>
      <c r="C615" s="74">
        <v>0.5</v>
      </c>
      <c r="D615" s="74"/>
      <c r="E615" s="74">
        <v>0.5</v>
      </c>
      <c r="F615" s="173" t="s">
        <v>287</v>
      </c>
      <c r="G615" s="172">
        <v>2020</v>
      </c>
      <c r="H615" s="12"/>
    </row>
    <row r="616" spans="1:8" ht="20.100000000000001" customHeight="1" x14ac:dyDescent="0.25">
      <c r="A616" s="172">
        <v>8</v>
      </c>
      <c r="B616" s="106" t="s">
        <v>574</v>
      </c>
      <c r="C616" s="74">
        <v>0.35</v>
      </c>
      <c r="D616" s="74"/>
      <c r="E616" s="74">
        <v>0.35</v>
      </c>
      <c r="F616" s="173" t="s">
        <v>288</v>
      </c>
      <c r="G616" s="172">
        <v>2017</v>
      </c>
      <c r="H616" s="12"/>
    </row>
    <row r="617" spans="1:8" ht="20.100000000000001" customHeight="1" x14ac:dyDescent="0.25">
      <c r="A617" s="172">
        <v>9</v>
      </c>
      <c r="B617" s="106" t="s">
        <v>575</v>
      </c>
      <c r="C617" s="74">
        <v>0.5</v>
      </c>
      <c r="D617" s="74"/>
      <c r="E617" s="74">
        <v>0.5</v>
      </c>
      <c r="F617" s="173" t="s">
        <v>288</v>
      </c>
      <c r="G617" s="172">
        <v>2020</v>
      </c>
      <c r="H617" s="12"/>
    </row>
    <row r="618" spans="1:8" ht="20.100000000000001" customHeight="1" x14ac:dyDescent="0.25">
      <c r="A618" s="172">
        <v>10</v>
      </c>
      <c r="B618" s="106" t="s">
        <v>576</v>
      </c>
      <c r="C618" s="74">
        <v>0.3</v>
      </c>
      <c r="D618" s="74"/>
      <c r="E618" s="74">
        <v>0.3</v>
      </c>
      <c r="F618" s="173" t="s">
        <v>288</v>
      </c>
      <c r="G618" s="172">
        <v>2018</v>
      </c>
      <c r="H618" s="12"/>
    </row>
    <row r="619" spans="1:8" ht="20.100000000000001" customHeight="1" x14ac:dyDescent="0.25">
      <c r="A619" s="172">
        <v>11</v>
      </c>
      <c r="B619" s="106" t="s">
        <v>577</v>
      </c>
      <c r="C619" s="74">
        <v>0.1</v>
      </c>
      <c r="D619" s="74"/>
      <c r="E619" s="74">
        <v>0.1</v>
      </c>
      <c r="F619" s="173" t="s">
        <v>288</v>
      </c>
      <c r="G619" s="172">
        <v>2018</v>
      </c>
      <c r="H619" s="12"/>
    </row>
    <row r="620" spans="1:8" ht="25.5" x14ac:dyDescent="0.25">
      <c r="A620" s="172">
        <v>12</v>
      </c>
      <c r="B620" s="174" t="s">
        <v>578</v>
      </c>
      <c r="C620" s="74">
        <v>0.60000000000000009</v>
      </c>
      <c r="D620" s="74"/>
      <c r="E620" s="74">
        <v>0.60000000000000009</v>
      </c>
      <c r="F620" s="173" t="s">
        <v>289</v>
      </c>
      <c r="G620" s="172">
        <v>2020</v>
      </c>
      <c r="H620" s="174"/>
    </row>
    <row r="621" spans="1:8" ht="25.5" x14ac:dyDescent="0.25">
      <c r="A621" s="172">
        <v>13</v>
      </c>
      <c r="B621" s="174" t="s">
        <v>579</v>
      </c>
      <c r="C621" s="74">
        <v>1.5</v>
      </c>
      <c r="D621" s="74"/>
      <c r="E621" s="74">
        <v>1.5</v>
      </c>
      <c r="F621" s="173" t="s">
        <v>289</v>
      </c>
      <c r="G621" s="172">
        <v>2020</v>
      </c>
      <c r="H621" s="174"/>
    </row>
    <row r="622" spans="1:8" ht="20.100000000000001" customHeight="1" x14ac:dyDescent="0.25">
      <c r="A622" s="172">
        <v>14</v>
      </c>
      <c r="B622" s="106" t="s">
        <v>580</v>
      </c>
      <c r="C622" s="74">
        <v>0.1</v>
      </c>
      <c r="D622" s="74"/>
      <c r="E622" s="74">
        <v>0.1</v>
      </c>
      <c r="F622" s="173" t="s">
        <v>289</v>
      </c>
      <c r="G622" s="25">
        <v>2017</v>
      </c>
      <c r="H622" s="116"/>
    </row>
    <row r="623" spans="1:8" ht="20.100000000000001" customHeight="1" x14ac:dyDescent="0.25">
      <c r="A623" s="172">
        <v>15</v>
      </c>
      <c r="B623" s="109" t="s">
        <v>581</v>
      </c>
      <c r="C623" s="74">
        <v>1</v>
      </c>
      <c r="D623" s="74"/>
      <c r="E623" s="74">
        <v>1</v>
      </c>
      <c r="F623" s="173" t="s">
        <v>289</v>
      </c>
      <c r="G623" s="172">
        <v>2018</v>
      </c>
      <c r="H623" s="174"/>
    </row>
    <row r="624" spans="1:8" ht="20.100000000000001" customHeight="1" x14ac:dyDescent="0.25">
      <c r="A624" s="172">
        <v>16</v>
      </c>
      <c r="B624" s="109" t="s">
        <v>582</v>
      </c>
      <c r="C624" s="74">
        <v>0.5</v>
      </c>
      <c r="D624" s="74"/>
      <c r="E624" s="74">
        <v>0.5</v>
      </c>
      <c r="F624" s="173" t="s">
        <v>289</v>
      </c>
      <c r="G624" s="172">
        <v>2020</v>
      </c>
      <c r="H624" s="116"/>
    </row>
    <row r="625" spans="1:8" ht="20.100000000000001" customHeight="1" x14ac:dyDescent="0.25">
      <c r="A625" s="172">
        <v>17</v>
      </c>
      <c r="B625" s="173" t="s">
        <v>583</v>
      </c>
      <c r="C625" s="74">
        <v>0.32</v>
      </c>
      <c r="D625" s="74"/>
      <c r="E625" s="74">
        <v>0.32</v>
      </c>
      <c r="F625" s="173" t="s">
        <v>289</v>
      </c>
      <c r="G625" s="172">
        <v>2018</v>
      </c>
      <c r="H625" s="116"/>
    </row>
    <row r="626" spans="1:8" ht="25.5" x14ac:dyDescent="0.25">
      <c r="A626" s="172">
        <v>18</v>
      </c>
      <c r="B626" s="106" t="s">
        <v>584</v>
      </c>
      <c r="C626" s="74">
        <v>0.23</v>
      </c>
      <c r="D626" s="74"/>
      <c r="E626" s="74">
        <v>0.23</v>
      </c>
      <c r="F626" s="173" t="s">
        <v>289</v>
      </c>
      <c r="G626" s="172">
        <v>2019</v>
      </c>
      <c r="H626" s="116"/>
    </row>
    <row r="627" spans="1:8" ht="20.100000000000001" customHeight="1" x14ac:dyDescent="0.25">
      <c r="A627" s="172">
        <v>19</v>
      </c>
      <c r="B627" s="106" t="s">
        <v>585</v>
      </c>
      <c r="C627" s="74">
        <v>0.15</v>
      </c>
      <c r="D627" s="74"/>
      <c r="E627" s="74">
        <v>0.15</v>
      </c>
      <c r="F627" s="173" t="s">
        <v>289</v>
      </c>
      <c r="G627" s="172">
        <v>2018</v>
      </c>
      <c r="H627" s="116"/>
    </row>
    <row r="628" spans="1:8" ht="25.5" x14ac:dyDescent="0.25">
      <c r="A628" s="172">
        <v>20</v>
      </c>
      <c r="B628" s="106" t="s">
        <v>586</v>
      </c>
      <c r="C628" s="74">
        <v>0.4</v>
      </c>
      <c r="D628" s="74"/>
      <c r="E628" s="74">
        <v>0.4</v>
      </c>
      <c r="F628" s="173" t="s">
        <v>291</v>
      </c>
      <c r="G628" s="172">
        <v>2018</v>
      </c>
      <c r="H628" s="12"/>
    </row>
    <row r="629" spans="1:8" ht="25.5" x14ac:dyDescent="0.25">
      <c r="A629" s="172">
        <v>21</v>
      </c>
      <c r="B629" s="106" t="s">
        <v>587</v>
      </c>
      <c r="C629" s="74">
        <v>0.4</v>
      </c>
      <c r="D629" s="74"/>
      <c r="E629" s="74">
        <v>0.4</v>
      </c>
      <c r="F629" s="173" t="s">
        <v>291</v>
      </c>
      <c r="G629" s="172">
        <v>2018</v>
      </c>
      <c r="H629" s="12"/>
    </row>
    <row r="630" spans="1:8" ht="20.100000000000001" customHeight="1" x14ac:dyDescent="0.25">
      <c r="A630" s="172">
        <v>22</v>
      </c>
      <c r="B630" s="106" t="s">
        <v>588</v>
      </c>
      <c r="C630" s="74">
        <v>0.42</v>
      </c>
      <c r="D630" s="74"/>
      <c r="E630" s="74">
        <v>0.42</v>
      </c>
      <c r="F630" s="173" t="s">
        <v>291</v>
      </c>
      <c r="G630" s="172">
        <v>2019</v>
      </c>
      <c r="H630" s="12"/>
    </row>
    <row r="631" spans="1:8" ht="20.100000000000001" customHeight="1" x14ac:dyDescent="0.25">
      <c r="A631" s="172">
        <v>23</v>
      </c>
      <c r="B631" s="106" t="s">
        <v>589</v>
      </c>
      <c r="C631" s="74">
        <v>0.04</v>
      </c>
      <c r="D631" s="74"/>
      <c r="E631" s="74">
        <v>0.04</v>
      </c>
      <c r="F631" s="173" t="s">
        <v>292</v>
      </c>
      <c r="G631" s="172">
        <v>2016</v>
      </c>
      <c r="H631" s="12"/>
    </row>
    <row r="632" spans="1:8" s="49" customFormat="1" ht="20.100000000000001" customHeight="1" x14ac:dyDescent="0.25">
      <c r="A632" s="175" t="s">
        <v>697</v>
      </c>
      <c r="B632" s="138" t="s">
        <v>844</v>
      </c>
      <c r="C632" s="79">
        <v>2.4400000000000008</v>
      </c>
      <c r="D632" s="79"/>
      <c r="E632" s="79">
        <v>2.4400000000000008</v>
      </c>
      <c r="F632" s="173" t="s">
        <v>746</v>
      </c>
      <c r="G632" s="172" t="s">
        <v>303</v>
      </c>
      <c r="H632" s="10"/>
    </row>
    <row r="633" spans="1:8" ht="20.100000000000001" hidden="1" customHeight="1" x14ac:dyDescent="0.25">
      <c r="A633" s="172">
        <v>24</v>
      </c>
      <c r="B633" s="174" t="s">
        <v>308</v>
      </c>
      <c r="C633" s="74">
        <v>0.04</v>
      </c>
      <c r="D633" s="74"/>
      <c r="E633" s="74">
        <v>0.04</v>
      </c>
      <c r="F633" s="173" t="s">
        <v>285</v>
      </c>
      <c r="G633" s="25">
        <v>2017</v>
      </c>
      <c r="H633" s="12"/>
    </row>
    <row r="634" spans="1:8" ht="20.100000000000001" hidden="1" customHeight="1" x14ac:dyDescent="0.25">
      <c r="A634" s="172">
        <v>25</v>
      </c>
      <c r="B634" s="174" t="s">
        <v>309</v>
      </c>
      <c r="C634" s="74">
        <v>0.1</v>
      </c>
      <c r="D634" s="74"/>
      <c r="E634" s="74">
        <v>0.1</v>
      </c>
      <c r="F634" s="173" t="s">
        <v>286</v>
      </c>
      <c r="G634" s="25">
        <v>2018</v>
      </c>
      <c r="H634" s="12"/>
    </row>
    <row r="635" spans="1:8" ht="20.100000000000001" hidden="1" customHeight="1" x14ac:dyDescent="0.25">
      <c r="A635" s="172">
        <v>26</v>
      </c>
      <c r="B635" s="174" t="s">
        <v>310</v>
      </c>
      <c r="C635" s="74">
        <v>0.1</v>
      </c>
      <c r="D635" s="74"/>
      <c r="E635" s="74">
        <v>0.1</v>
      </c>
      <c r="F635" s="173" t="s">
        <v>286</v>
      </c>
      <c r="G635" s="25">
        <v>2018</v>
      </c>
      <c r="H635" s="12"/>
    </row>
    <row r="636" spans="1:8" ht="20.100000000000001" hidden="1" customHeight="1" x14ac:dyDescent="0.25">
      <c r="A636" s="172">
        <v>27</v>
      </c>
      <c r="B636" s="173" t="s">
        <v>316</v>
      </c>
      <c r="C636" s="74">
        <v>0.15</v>
      </c>
      <c r="D636" s="74"/>
      <c r="E636" s="74">
        <v>0.15</v>
      </c>
      <c r="F636" s="173" t="s">
        <v>288</v>
      </c>
      <c r="G636" s="25">
        <v>2017</v>
      </c>
      <c r="H636" s="12"/>
    </row>
    <row r="637" spans="1:8" ht="20.100000000000001" hidden="1" customHeight="1" x14ac:dyDescent="0.25">
      <c r="A637" s="172">
        <v>28</v>
      </c>
      <c r="B637" s="173" t="s">
        <v>317</v>
      </c>
      <c r="C637" s="74">
        <v>0.15</v>
      </c>
      <c r="D637" s="74"/>
      <c r="E637" s="74">
        <v>0.15</v>
      </c>
      <c r="F637" s="173" t="s">
        <v>288</v>
      </c>
      <c r="G637" s="172">
        <v>2017</v>
      </c>
      <c r="H637" s="12"/>
    </row>
    <row r="638" spans="1:8" ht="20.100000000000001" hidden="1" customHeight="1" x14ac:dyDescent="0.25">
      <c r="A638" s="172">
        <v>29</v>
      </c>
      <c r="B638" s="106" t="s">
        <v>318</v>
      </c>
      <c r="C638" s="74">
        <v>0.05</v>
      </c>
      <c r="D638" s="74"/>
      <c r="E638" s="74">
        <v>0.05</v>
      </c>
      <c r="F638" s="173" t="s">
        <v>289</v>
      </c>
      <c r="G638" s="172">
        <v>2017</v>
      </c>
      <c r="H638" s="12"/>
    </row>
    <row r="639" spans="1:8" ht="20.100000000000001" hidden="1" customHeight="1" x14ac:dyDescent="0.25">
      <c r="A639" s="172">
        <v>30</v>
      </c>
      <c r="B639" s="106" t="s">
        <v>319</v>
      </c>
      <c r="C639" s="74">
        <v>0.35</v>
      </c>
      <c r="D639" s="74"/>
      <c r="E639" s="74">
        <v>0.35</v>
      </c>
      <c r="F639" s="173" t="s">
        <v>289</v>
      </c>
      <c r="G639" s="172">
        <v>2017</v>
      </c>
      <c r="H639" s="12"/>
    </row>
    <row r="640" spans="1:8" ht="20.100000000000001" hidden="1" customHeight="1" x14ac:dyDescent="0.25">
      <c r="A640" s="172">
        <v>31</v>
      </c>
      <c r="B640" s="106" t="s">
        <v>320</v>
      </c>
      <c r="C640" s="74">
        <v>0.04</v>
      </c>
      <c r="D640" s="74"/>
      <c r="E640" s="74">
        <v>0.04</v>
      </c>
      <c r="F640" s="173" t="s">
        <v>290</v>
      </c>
      <c r="G640" s="25">
        <v>2016</v>
      </c>
      <c r="H640" s="12"/>
    </row>
    <row r="641" spans="1:8" ht="20.100000000000001" hidden="1" customHeight="1" x14ac:dyDescent="0.25">
      <c r="A641" s="172">
        <v>32</v>
      </c>
      <c r="B641" s="106" t="s">
        <v>321</v>
      </c>
      <c r="C641" s="74">
        <v>0.18</v>
      </c>
      <c r="D641" s="74"/>
      <c r="E641" s="74">
        <v>0.18</v>
      </c>
      <c r="F641" s="173" t="s">
        <v>290</v>
      </c>
      <c r="G641" s="172">
        <v>2017</v>
      </c>
      <c r="H641" s="12"/>
    </row>
    <row r="642" spans="1:8" ht="20.100000000000001" hidden="1" customHeight="1" x14ac:dyDescent="0.25">
      <c r="A642" s="172">
        <v>33</v>
      </c>
      <c r="B642" s="106" t="s">
        <v>322</v>
      </c>
      <c r="C642" s="74">
        <v>0.1</v>
      </c>
      <c r="D642" s="74"/>
      <c r="E642" s="74">
        <v>0.1</v>
      </c>
      <c r="F642" s="173" t="s">
        <v>290</v>
      </c>
      <c r="G642" s="172">
        <v>2017</v>
      </c>
      <c r="H642" s="12"/>
    </row>
    <row r="643" spans="1:8" ht="20.100000000000001" hidden="1" customHeight="1" x14ac:dyDescent="0.25">
      <c r="A643" s="172">
        <v>34</v>
      </c>
      <c r="B643" s="106" t="s">
        <v>323</v>
      </c>
      <c r="C643" s="74">
        <v>0.05</v>
      </c>
      <c r="D643" s="74"/>
      <c r="E643" s="74">
        <v>0.05</v>
      </c>
      <c r="F643" s="173" t="s">
        <v>291</v>
      </c>
      <c r="G643" s="25">
        <v>2016</v>
      </c>
      <c r="H643" s="12"/>
    </row>
    <row r="644" spans="1:8" ht="20.100000000000001" hidden="1" customHeight="1" x14ac:dyDescent="0.25">
      <c r="A644" s="172">
        <v>35</v>
      </c>
      <c r="B644" s="106" t="s">
        <v>324</v>
      </c>
      <c r="C644" s="74">
        <v>0.13</v>
      </c>
      <c r="D644" s="74"/>
      <c r="E644" s="74">
        <v>0.13</v>
      </c>
      <c r="F644" s="173" t="s">
        <v>291</v>
      </c>
      <c r="G644" s="25">
        <v>2016</v>
      </c>
      <c r="H644" s="12"/>
    </row>
    <row r="645" spans="1:8" ht="20.100000000000001" hidden="1" customHeight="1" x14ac:dyDescent="0.25">
      <c r="A645" s="172">
        <v>36</v>
      </c>
      <c r="B645" s="106" t="s">
        <v>325</v>
      </c>
      <c r="C645" s="74">
        <v>0.30000000000000004</v>
      </c>
      <c r="D645" s="74"/>
      <c r="E645" s="74">
        <v>0.30000000000000004</v>
      </c>
      <c r="F645" s="173" t="s">
        <v>291</v>
      </c>
      <c r="G645" s="25">
        <v>2017</v>
      </c>
      <c r="H645" s="12"/>
    </row>
    <row r="646" spans="1:8" ht="20.100000000000001" hidden="1" customHeight="1" x14ac:dyDescent="0.25">
      <c r="A646" s="172">
        <v>37</v>
      </c>
      <c r="B646" s="106" t="s">
        <v>329</v>
      </c>
      <c r="C646" s="74">
        <v>0.1</v>
      </c>
      <c r="D646" s="74"/>
      <c r="E646" s="74">
        <v>0.1</v>
      </c>
      <c r="F646" s="173" t="s">
        <v>292</v>
      </c>
      <c r="G646" s="25">
        <v>2018</v>
      </c>
      <c r="H646" s="12"/>
    </row>
    <row r="647" spans="1:8" ht="20.100000000000001" hidden="1" customHeight="1" x14ac:dyDescent="0.25">
      <c r="A647" s="172">
        <v>38</v>
      </c>
      <c r="B647" s="106" t="s">
        <v>330</v>
      </c>
      <c r="C647" s="74">
        <v>0.32</v>
      </c>
      <c r="D647" s="74"/>
      <c r="E647" s="74">
        <v>0.32</v>
      </c>
      <c r="F647" s="173" t="s">
        <v>292</v>
      </c>
      <c r="G647" s="25">
        <v>2018</v>
      </c>
      <c r="H647" s="12"/>
    </row>
    <row r="648" spans="1:8" ht="20.100000000000001" hidden="1" customHeight="1" x14ac:dyDescent="0.25">
      <c r="A648" s="172">
        <v>39</v>
      </c>
      <c r="B648" s="106" t="s">
        <v>331</v>
      </c>
      <c r="C648" s="74">
        <v>0.1</v>
      </c>
      <c r="D648" s="74"/>
      <c r="E648" s="74">
        <v>0.1</v>
      </c>
      <c r="F648" s="173" t="s">
        <v>292</v>
      </c>
      <c r="G648" s="25">
        <v>2018</v>
      </c>
      <c r="H648" s="12"/>
    </row>
    <row r="649" spans="1:8" ht="20.100000000000001" hidden="1" customHeight="1" x14ac:dyDescent="0.25">
      <c r="A649" s="172">
        <v>40</v>
      </c>
      <c r="B649" s="106" t="s">
        <v>332</v>
      </c>
      <c r="C649" s="74">
        <v>0.1</v>
      </c>
      <c r="D649" s="74"/>
      <c r="E649" s="74">
        <v>0.1</v>
      </c>
      <c r="F649" s="173" t="s">
        <v>292</v>
      </c>
      <c r="G649" s="25">
        <v>2019</v>
      </c>
      <c r="H649" s="12"/>
    </row>
    <row r="650" spans="1:8" ht="20.100000000000001" hidden="1" customHeight="1" x14ac:dyDescent="0.25">
      <c r="A650" s="172">
        <v>41</v>
      </c>
      <c r="B650" s="106" t="s">
        <v>333</v>
      </c>
      <c r="C650" s="74">
        <v>0.08</v>
      </c>
      <c r="D650" s="74"/>
      <c r="E650" s="74">
        <v>0.08</v>
      </c>
      <c r="F650" s="173" t="s">
        <v>292</v>
      </c>
      <c r="G650" s="25">
        <v>2019</v>
      </c>
      <c r="H650" s="12"/>
    </row>
    <row r="651" spans="1:8" s="49" customFormat="1" ht="20.100000000000001" customHeight="1" x14ac:dyDescent="0.25">
      <c r="A651" s="175" t="s">
        <v>152</v>
      </c>
      <c r="B651" s="39" t="s">
        <v>763</v>
      </c>
      <c r="C651" s="79">
        <f t="shared" ref="C651:D651" si="5">SUM(C652:C660)</f>
        <v>7.86</v>
      </c>
      <c r="D651" s="79">
        <f t="shared" si="5"/>
        <v>0.28000000000000003</v>
      </c>
      <c r="E651" s="79">
        <f>SUM(E652:E660)</f>
        <v>7.580000000000001</v>
      </c>
      <c r="F651" s="10"/>
      <c r="G651" s="175"/>
      <c r="H651" s="10"/>
    </row>
    <row r="652" spans="1:8" ht="20.100000000000001" customHeight="1" x14ac:dyDescent="0.25">
      <c r="A652" s="172">
        <v>1</v>
      </c>
      <c r="B652" s="173" t="s">
        <v>590</v>
      </c>
      <c r="C652" s="74">
        <f>D652+E652</f>
        <v>0.1</v>
      </c>
      <c r="D652" s="74"/>
      <c r="E652" s="74">
        <v>0.1</v>
      </c>
      <c r="F652" s="173" t="s">
        <v>286</v>
      </c>
      <c r="G652" s="172">
        <v>2016</v>
      </c>
      <c r="H652" s="12"/>
    </row>
    <row r="653" spans="1:8" ht="20.100000000000001" customHeight="1" x14ac:dyDescent="0.25">
      <c r="A653" s="172">
        <v>2</v>
      </c>
      <c r="B653" s="173" t="s">
        <v>591</v>
      </c>
      <c r="C653" s="74">
        <f t="shared" ref="C653:C660" si="6">D653+E653</f>
        <v>0.1</v>
      </c>
      <c r="D653" s="74"/>
      <c r="E653" s="74">
        <v>0.1</v>
      </c>
      <c r="F653" s="173" t="s">
        <v>287</v>
      </c>
      <c r="G653" s="172">
        <v>2016</v>
      </c>
      <c r="H653" s="12"/>
    </row>
    <row r="654" spans="1:8" ht="20.100000000000001" customHeight="1" x14ac:dyDescent="0.25">
      <c r="A654" s="172">
        <v>3</v>
      </c>
      <c r="B654" s="173" t="s">
        <v>592</v>
      </c>
      <c r="C654" s="74">
        <f t="shared" si="6"/>
        <v>6.7</v>
      </c>
      <c r="D654" s="74"/>
      <c r="E654" s="74">
        <v>6.7</v>
      </c>
      <c r="F654" s="173" t="s">
        <v>287</v>
      </c>
      <c r="G654" s="172">
        <v>2017</v>
      </c>
      <c r="H654" s="12"/>
    </row>
    <row r="655" spans="1:8" ht="20.100000000000001" customHeight="1" x14ac:dyDescent="0.25">
      <c r="A655" s="172">
        <v>4</v>
      </c>
      <c r="B655" s="173" t="s">
        <v>593</v>
      </c>
      <c r="C655" s="74">
        <f t="shared" si="6"/>
        <v>0.2</v>
      </c>
      <c r="D655" s="74"/>
      <c r="E655" s="74">
        <v>0.2</v>
      </c>
      <c r="F655" s="173" t="s">
        <v>288</v>
      </c>
      <c r="G655" s="172">
        <v>2017</v>
      </c>
      <c r="H655" s="12"/>
    </row>
    <row r="656" spans="1:8" ht="20.100000000000001" customHeight="1" x14ac:dyDescent="0.25">
      <c r="A656" s="172">
        <v>5</v>
      </c>
      <c r="B656" s="173" t="s">
        <v>594</v>
      </c>
      <c r="C656" s="74">
        <f t="shared" si="6"/>
        <v>0.24</v>
      </c>
      <c r="D656" s="74">
        <v>0.08</v>
      </c>
      <c r="E656" s="74">
        <v>0.16</v>
      </c>
      <c r="F656" s="173" t="s">
        <v>288</v>
      </c>
      <c r="G656" s="172">
        <v>2016</v>
      </c>
      <c r="H656" s="12"/>
    </row>
    <row r="657" spans="1:8" ht="20.100000000000001" customHeight="1" x14ac:dyDescent="0.25">
      <c r="A657" s="172">
        <v>6</v>
      </c>
      <c r="B657" s="107" t="s">
        <v>595</v>
      </c>
      <c r="C657" s="74">
        <f t="shared" si="6"/>
        <v>0.13</v>
      </c>
      <c r="D657" s="74"/>
      <c r="E657" s="74">
        <v>0.13</v>
      </c>
      <c r="F657" s="173" t="s">
        <v>289</v>
      </c>
      <c r="G657" s="172">
        <v>2016</v>
      </c>
      <c r="H657" s="12"/>
    </row>
    <row r="658" spans="1:8" ht="20.100000000000001" customHeight="1" x14ac:dyDescent="0.25">
      <c r="A658" s="172">
        <v>7</v>
      </c>
      <c r="B658" s="107" t="s">
        <v>596</v>
      </c>
      <c r="C658" s="74">
        <f t="shared" si="6"/>
        <v>0.19</v>
      </c>
      <c r="D658" s="74"/>
      <c r="E658" s="74">
        <v>0.19</v>
      </c>
      <c r="F658" s="173" t="s">
        <v>289</v>
      </c>
      <c r="G658" s="172">
        <v>2016</v>
      </c>
      <c r="H658" s="12"/>
    </row>
    <row r="659" spans="1:8" ht="20.100000000000001" hidden="1" customHeight="1" x14ac:dyDescent="0.25">
      <c r="A659" s="172">
        <v>8</v>
      </c>
      <c r="B659" s="107" t="s">
        <v>913</v>
      </c>
      <c r="C659" s="74">
        <f t="shared" si="6"/>
        <v>0.1</v>
      </c>
      <c r="D659" s="74">
        <v>0.1</v>
      </c>
      <c r="E659" s="74"/>
      <c r="F659" s="173" t="s">
        <v>289</v>
      </c>
      <c r="G659" s="172" t="s">
        <v>874</v>
      </c>
      <c r="H659" s="12"/>
    </row>
    <row r="660" spans="1:8" ht="20.100000000000001" hidden="1" customHeight="1" x14ac:dyDescent="0.25">
      <c r="A660" s="172">
        <v>9</v>
      </c>
      <c r="B660" s="107" t="s">
        <v>914</v>
      </c>
      <c r="C660" s="74">
        <f t="shared" si="6"/>
        <v>0.1</v>
      </c>
      <c r="D660" s="74">
        <v>0.1</v>
      </c>
      <c r="E660" s="74"/>
      <c r="F660" s="173" t="s">
        <v>289</v>
      </c>
      <c r="G660" s="172" t="s">
        <v>874</v>
      </c>
      <c r="H660" s="12"/>
    </row>
    <row r="661" spans="1:8" s="49" customFormat="1" ht="30.75" customHeight="1" x14ac:dyDescent="0.25">
      <c r="A661" s="175" t="s">
        <v>153</v>
      </c>
      <c r="B661" s="39" t="s">
        <v>123</v>
      </c>
      <c r="C661" s="79">
        <v>79.59</v>
      </c>
      <c r="D661" s="79">
        <v>2.29</v>
      </c>
      <c r="E661" s="79">
        <v>77.3</v>
      </c>
      <c r="F661" s="10"/>
      <c r="G661" s="175"/>
      <c r="H661" s="10"/>
    </row>
    <row r="662" spans="1:8" ht="25.5" x14ac:dyDescent="0.25">
      <c r="A662" s="172">
        <v>1</v>
      </c>
      <c r="B662" s="174" t="s">
        <v>597</v>
      </c>
      <c r="C662" s="74">
        <v>0.2</v>
      </c>
      <c r="D662" s="74"/>
      <c r="E662" s="74">
        <v>0.2</v>
      </c>
      <c r="F662" s="173" t="s">
        <v>284</v>
      </c>
      <c r="G662" s="172">
        <v>2020</v>
      </c>
      <c r="H662" s="106"/>
    </row>
    <row r="663" spans="1:8" ht="20.100000000000001" customHeight="1" x14ac:dyDescent="0.25">
      <c r="A663" s="172">
        <v>2</v>
      </c>
      <c r="B663" s="174" t="s">
        <v>598</v>
      </c>
      <c r="C663" s="74">
        <v>1</v>
      </c>
      <c r="D663" s="74"/>
      <c r="E663" s="74">
        <v>1</v>
      </c>
      <c r="F663" s="173" t="s">
        <v>284</v>
      </c>
      <c r="G663" s="172">
        <v>2018</v>
      </c>
      <c r="H663" s="106"/>
    </row>
    <row r="664" spans="1:8" ht="25.5" x14ac:dyDescent="0.25">
      <c r="A664" s="172">
        <v>3</v>
      </c>
      <c r="B664" s="174" t="s">
        <v>599</v>
      </c>
      <c r="C664" s="74">
        <v>1.85</v>
      </c>
      <c r="D664" s="74"/>
      <c r="E664" s="74">
        <v>1.85</v>
      </c>
      <c r="F664" s="173" t="s">
        <v>285</v>
      </c>
      <c r="G664" s="172">
        <v>2018</v>
      </c>
      <c r="H664" s="109"/>
    </row>
    <row r="665" spans="1:8" ht="20.100000000000001" customHeight="1" x14ac:dyDescent="0.25">
      <c r="A665" s="230">
        <v>4</v>
      </c>
      <c r="B665" s="232" t="s">
        <v>600</v>
      </c>
      <c r="C665" s="74">
        <v>5</v>
      </c>
      <c r="D665" s="74"/>
      <c r="E665" s="74">
        <v>5</v>
      </c>
      <c r="F665" s="173" t="s">
        <v>285</v>
      </c>
      <c r="G665" s="230">
        <v>2019</v>
      </c>
      <c r="H665" s="109"/>
    </row>
    <row r="666" spans="1:8" ht="20.100000000000001" customHeight="1" x14ac:dyDescent="0.25">
      <c r="A666" s="230"/>
      <c r="B666" s="232"/>
      <c r="C666" s="74">
        <v>45</v>
      </c>
      <c r="D666" s="74"/>
      <c r="E666" s="74">
        <v>45</v>
      </c>
      <c r="F666" s="173" t="s">
        <v>287</v>
      </c>
      <c r="G666" s="230"/>
      <c r="H666" s="109"/>
    </row>
    <row r="667" spans="1:8" ht="20.100000000000001" customHeight="1" x14ac:dyDescent="0.25">
      <c r="A667" s="172">
        <v>5</v>
      </c>
      <c r="B667" s="174" t="s">
        <v>601</v>
      </c>
      <c r="C667" s="74">
        <v>3.29</v>
      </c>
      <c r="D667" s="74">
        <v>2.29</v>
      </c>
      <c r="E667" s="74">
        <v>1</v>
      </c>
      <c r="F667" s="173" t="s">
        <v>287</v>
      </c>
      <c r="G667" s="172">
        <v>2018</v>
      </c>
      <c r="H667" s="106"/>
    </row>
    <row r="668" spans="1:8" ht="20.100000000000001" customHeight="1" x14ac:dyDescent="0.25">
      <c r="A668" s="172">
        <v>6</v>
      </c>
      <c r="B668" s="174" t="s">
        <v>602</v>
      </c>
      <c r="C668" s="74">
        <v>3</v>
      </c>
      <c r="D668" s="74"/>
      <c r="E668" s="74">
        <v>3</v>
      </c>
      <c r="F668" s="173" t="s">
        <v>288</v>
      </c>
      <c r="G668" s="172">
        <v>2017</v>
      </c>
      <c r="H668" s="106"/>
    </row>
    <row r="669" spans="1:8" ht="25.5" x14ac:dyDescent="0.25">
      <c r="A669" s="172">
        <v>7</v>
      </c>
      <c r="B669" s="106" t="s">
        <v>603</v>
      </c>
      <c r="C669" s="74">
        <v>1</v>
      </c>
      <c r="D669" s="74"/>
      <c r="E669" s="74">
        <v>1</v>
      </c>
      <c r="F669" s="173" t="s">
        <v>289</v>
      </c>
      <c r="G669" s="172">
        <v>2018</v>
      </c>
      <c r="H669" s="173"/>
    </row>
    <row r="670" spans="1:8" ht="20.100000000000001" customHeight="1" x14ac:dyDescent="0.25">
      <c r="A670" s="172">
        <v>8</v>
      </c>
      <c r="B670" s="106" t="s">
        <v>604</v>
      </c>
      <c r="C670" s="74">
        <v>0.25</v>
      </c>
      <c r="D670" s="74"/>
      <c r="E670" s="74">
        <v>0.25</v>
      </c>
      <c r="F670" s="173" t="s">
        <v>290</v>
      </c>
      <c r="G670" s="172">
        <v>2017</v>
      </c>
      <c r="H670" s="106"/>
    </row>
    <row r="671" spans="1:8" ht="20.100000000000001" customHeight="1" x14ac:dyDescent="0.25">
      <c r="A671" s="172">
        <v>9</v>
      </c>
      <c r="B671" s="106" t="s">
        <v>605</v>
      </c>
      <c r="C671" s="74">
        <v>5</v>
      </c>
      <c r="D671" s="74"/>
      <c r="E671" s="74">
        <v>5</v>
      </c>
      <c r="F671" s="173" t="s">
        <v>290</v>
      </c>
      <c r="G671" s="172">
        <v>2020</v>
      </c>
      <c r="H671" s="106"/>
    </row>
    <row r="672" spans="1:8" ht="20.100000000000001" customHeight="1" x14ac:dyDescent="0.25">
      <c r="A672" s="172">
        <v>10</v>
      </c>
      <c r="B672" s="106" t="s">
        <v>606</v>
      </c>
      <c r="C672" s="74">
        <v>4.9999999999999991</v>
      </c>
      <c r="D672" s="74"/>
      <c r="E672" s="74">
        <v>4.9999999999999991</v>
      </c>
      <c r="F672" s="173" t="s">
        <v>291</v>
      </c>
      <c r="G672" s="172">
        <v>2019</v>
      </c>
      <c r="H672" s="106"/>
    </row>
    <row r="673" spans="1:8" ht="20.100000000000001" customHeight="1" x14ac:dyDescent="0.25">
      <c r="A673" s="172">
        <v>11</v>
      </c>
      <c r="B673" s="106" t="s">
        <v>607</v>
      </c>
      <c r="C673" s="74">
        <v>3</v>
      </c>
      <c r="D673" s="74"/>
      <c r="E673" s="74">
        <v>3</v>
      </c>
      <c r="F673" s="173" t="s">
        <v>292</v>
      </c>
      <c r="G673" s="172">
        <v>2019</v>
      </c>
      <c r="H673" s="106"/>
    </row>
    <row r="674" spans="1:8" ht="20.100000000000001" customHeight="1" x14ac:dyDescent="0.25">
      <c r="A674" s="172">
        <v>12</v>
      </c>
      <c r="B674" s="106" t="s">
        <v>608</v>
      </c>
      <c r="C674" s="74">
        <v>3</v>
      </c>
      <c r="D674" s="74"/>
      <c r="E674" s="74">
        <v>3</v>
      </c>
      <c r="F674" s="173" t="s">
        <v>292</v>
      </c>
      <c r="G674" s="172">
        <v>2020</v>
      </c>
      <c r="H674" s="106"/>
    </row>
    <row r="675" spans="1:8" ht="20.100000000000001" customHeight="1" x14ac:dyDescent="0.25">
      <c r="A675" s="172">
        <v>13</v>
      </c>
      <c r="B675" s="106" t="s">
        <v>609</v>
      </c>
      <c r="C675" s="74">
        <v>3</v>
      </c>
      <c r="D675" s="74"/>
      <c r="E675" s="74">
        <v>3</v>
      </c>
      <c r="F675" s="173" t="s">
        <v>292</v>
      </c>
      <c r="G675" s="172">
        <v>2020</v>
      </c>
      <c r="H675" s="106"/>
    </row>
    <row r="676" spans="1:8" s="49" customFormat="1" ht="20.100000000000001" hidden="1" customHeight="1" collapsed="1" x14ac:dyDescent="0.25">
      <c r="A676" s="175" t="s">
        <v>154</v>
      </c>
      <c r="B676" s="39" t="s">
        <v>155</v>
      </c>
      <c r="C676" s="79">
        <v>367.56999999999994</v>
      </c>
      <c r="D676" s="79">
        <v>0</v>
      </c>
      <c r="E676" s="79">
        <v>367.57</v>
      </c>
      <c r="F676" s="10"/>
      <c r="G676" s="175"/>
      <c r="H676" s="10"/>
    </row>
    <row r="677" spans="1:8" ht="30" hidden="1" customHeight="1" x14ac:dyDescent="0.25">
      <c r="A677" s="172">
        <v>1</v>
      </c>
      <c r="B677" s="173" t="s">
        <v>307</v>
      </c>
      <c r="C677" s="74">
        <v>20</v>
      </c>
      <c r="D677" s="74"/>
      <c r="E677" s="74">
        <v>20</v>
      </c>
      <c r="F677" s="173" t="s">
        <v>291</v>
      </c>
      <c r="G677" s="172">
        <v>2017</v>
      </c>
      <c r="H677" s="12"/>
    </row>
    <row r="678" spans="1:8" ht="30" hidden="1" customHeight="1" x14ac:dyDescent="0.25">
      <c r="A678" s="172">
        <v>2</v>
      </c>
      <c r="B678" s="173" t="s">
        <v>306</v>
      </c>
      <c r="C678" s="74">
        <v>244.17</v>
      </c>
      <c r="D678" s="74"/>
      <c r="E678" s="74">
        <v>244.17</v>
      </c>
      <c r="F678" s="173" t="s">
        <v>290</v>
      </c>
      <c r="G678" s="172">
        <v>2018</v>
      </c>
      <c r="H678" s="12"/>
    </row>
    <row r="679" spans="1:8" ht="30" hidden="1" customHeight="1" x14ac:dyDescent="0.25">
      <c r="A679" s="172">
        <v>3</v>
      </c>
      <c r="B679" s="173" t="s">
        <v>860</v>
      </c>
      <c r="C679" s="74">
        <v>100</v>
      </c>
      <c r="D679" s="74"/>
      <c r="E679" s="74">
        <v>100</v>
      </c>
      <c r="F679" s="173" t="s">
        <v>290</v>
      </c>
      <c r="G679" s="172">
        <v>2018</v>
      </c>
      <c r="H679" s="12"/>
    </row>
    <row r="680" spans="1:8" ht="30" hidden="1" customHeight="1" x14ac:dyDescent="0.25">
      <c r="A680" s="172">
        <v>4</v>
      </c>
      <c r="B680" s="173" t="s">
        <v>305</v>
      </c>
      <c r="C680" s="74">
        <v>3.4</v>
      </c>
      <c r="D680" s="74"/>
      <c r="E680" s="74">
        <v>3.4</v>
      </c>
      <c r="F680" s="173" t="s">
        <v>288</v>
      </c>
      <c r="G680" s="172">
        <v>2016</v>
      </c>
      <c r="H680" s="12"/>
    </row>
    <row r="681" spans="1:8" ht="40.5" hidden="1" customHeight="1" x14ac:dyDescent="0.25">
      <c r="A681" s="172">
        <v>5</v>
      </c>
      <c r="B681" s="173" t="s">
        <v>861</v>
      </c>
      <c r="C681" s="74"/>
      <c r="D681" s="74"/>
      <c r="E681" s="74">
        <v>0</v>
      </c>
      <c r="F681" s="173" t="s">
        <v>287</v>
      </c>
      <c r="G681" s="172">
        <v>2016</v>
      </c>
      <c r="H681" s="12"/>
    </row>
  </sheetData>
  <mergeCells count="15">
    <mergeCell ref="G665:G666"/>
    <mergeCell ref="G3:G4"/>
    <mergeCell ref="A275:A276"/>
    <mergeCell ref="B275:B276"/>
    <mergeCell ref="A518:A519"/>
    <mergeCell ref="B518:B519"/>
    <mergeCell ref="A665:A666"/>
    <mergeCell ref="B665:B666"/>
    <mergeCell ref="A2:H2"/>
    <mergeCell ref="A3:A4"/>
    <mergeCell ref="B3:B4"/>
    <mergeCell ref="C3:E3"/>
    <mergeCell ref="A1:B1"/>
    <mergeCell ref="F3:F4"/>
    <mergeCell ref="H3:H4"/>
  </mergeCells>
  <printOptions horizontalCentered="1"/>
  <pageMargins left="0.51181102362204722" right="0.11811023622047245" top="0.35433070866141736" bottom="0.43307086614173229" header="0.31496062992125984" footer="0.11811023622047245"/>
  <pageSetup paperSize="9" firstPageNumber="22" orientation="portrait" useFirstPageNumber="1" r:id="rId1"/>
  <headerFooter>
    <oddFooter>&amp;L&amp;"Times New Roman,Regular"Biểu 13/CT&amp;R&amp;"Times New Roman,Regular"Trang &amp;P</oddFooter>
  </headerFooter>
  <ignoredErrors>
    <ignoredError sqref="D651:E651 C559:E559 C44:E44" formulaRange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V61"/>
  <sheetViews>
    <sheetView showZeros="0" zoomScaleNormal="100" workbookViewId="0">
      <pane xSplit="3" ySplit="4" topLeftCell="D33" activePane="bottomRight" state="frozen"/>
      <selection activeCell="F7" sqref="F7"/>
      <selection pane="topRight" activeCell="F7" sqref="F7"/>
      <selection pane="bottomLeft" activeCell="F7" sqref="F7"/>
      <selection pane="bottomRight" activeCell="V32" sqref="V32"/>
    </sheetView>
  </sheetViews>
  <sheetFormatPr defaultColWidth="9.140625" defaultRowHeight="12.75" x14ac:dyDescent="0.2"/>
  <cols>
    <col min="1" max="1" width="4.140625" style="21" bestFit="1" customWidth="1"/>
    <col min="2" max="2" width="46.42578125" style="21" customWidth="1"/>
    <col min="3" max="3" width="6.28515625" style="28" bestFit="1" customWidth="1"/>
    <col min="4" max="4" width="8.28515625" style="21" bestFit="1" customWidth="1"/>
    <col min="5" max="5" width="7.85546875" style="21" customWidth="1"/>
    <col min="6" max="6" width="0" style="21" hidden="1" customWidth="1"/>
    <col min="7" max="7" width="7.85546875" style="21" hidden="1" customWidth="1"/>
    <col min="8" max="8" width="0" style="21" hidden="1" customWidth="1"/>
    <col min="9" max="9" width="7.85546875" style="21" hidden="1" customWidth="1"/>
    <col min="10" max="10" width="8.28515625" style="21" bestFit="1" customWidth="1"/>
    <col min="11" max="11" width="7.85546875" style="21" bestFit="1" customWidth="1"/>
    <col min="12" max="12" width="8.28515625" style="21" bestFit="1" customWidth="1"/>
    <col min="13" max="13" width="7.85546875" style="21" customWidth="1"/>
    <col min="14" max="14" width="8.28515625" style="21" bestFit="1" customWidth="1"/>
    <col min="15" max="15" width="7.28515625" style="21" bestFit="1" customWidth="1"/>
    <col min="16" max="16" width="9.140625" style="21"/>
    <col min="17" max="17" width="7.85546875" style="21" bestFit="1" customWidth="1"/>
    <col min="18" max="16384" width="9.140625" style="21"/>
  </cols>
  <sheetData>
    <row r="1" spans="1:22" ht="19.5" customHeight="1" x14ac:dyDescent="0.2">
      <c r="A1" s="219" t="s">
        <v>268</v>
      </c>
      <c r="B1" s="219"/>
    </row>
    <row r="2" spans="1:22" ht="24.75" customHeight="1" x14ac:dyDescent="0.2">
      <c r="A2" s="193" t="s">
        <v>866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22" ht="30.75" customHeight="1" x14ac:dyDescent="0.2">
      <c r="A3" s="198" t="s">
        <v>138</v>
      </c>
      <c r="B3" s="198" t="s">
        <v>269</v>
      </c>
      <c r="C3" s="198" t="s">
        <v>2</v>
      </c>
      <c r="D3" s="198" t="s">
        <v>767</v>
      </c>
      <c r="E3" s="198"/>
      <c r="F3" s="198" t="s">
        <v>271</v>
      </c>
      <c r="G3" s="198"/>
      <c r="H3" s="198" t="s">
        <v>272</v>
      </c>
      <c r="I3" s="198"/>
      <c r="J3" s="198" t="s">
        <v>800</v>
      </c>
      <c r="K3" s="198"/>
      <c r="L3" s="198" t="s">
        <v>274</v>
      </c>
      <c r="M3" s="198"/>
      <c r="N3" s="198" t="s">
        <v>275</v>
      </c>
      <c r="O3" s="198"/>
      <c r="P3" s="198" t="s">
        <v>801</v>
      </c>
      <c r="Q3" s="198"/>
    </row>
    <row r="4" spans="1:22" ht="34.5" customHeight="1" x14ac:dyDescent="0.2">
      <c r="A4" s="198"/>
      <c r="B4" s="198"/>
      <c r="C4" s="198"/>
      <c r="D4" s="150" t="s">
        <v>142</v>
      </c>
      <c r="E4" s="150" t="s">
        <v>180</v>
      </c>
      <c r="F4" s="150" t="s">
        <v>142</v>
      </c>
      <c r="G4" s="150" t="s">
        <v>277</v>
      </c>
      <c r="H4" s="150" t="s">
        <v>142</v>
      </c>
      <c r="I4" s="150" t="s">
        <v>277</v>
      </c>
      <c r="J4" s="150" t="s">
        <v>142</v>
      </c>
      <c r="K4" s="150" t="s">
        <v>277</v>
      </c>
      <c r="L4" s="150" t="s">
        <v>142</v>
      </c>
      <c r="M4" s="150" t="s">
        <v>277</v>
      </c>
      <c r="N4" s="150" t="s">
        <v>142</v>
      </c>
      <c r="O4" s="150" t="s">
        <v>277</v>
      </c>
      <c r="P4" s="150" t="s">
        <v>142</v>
      </c>
      <c r="Q4" s="150" t="s">
        <v>277</v>
      </c>
    </row>
    <row r="5" spans="1:22" s="48" customFormat="1" ht="20.100000000000001" hidden="1" customHeight="1" x14ac:dyDescent="0.2">
      <c r="A5" s="152"/>
      <c r="B5" s="152" t="s">
        <v>278</v>
      </c>
      <c r="C5" s="152"/>
      <c r="D5" s="147">
        <f>D6+D20+D61</f>
        <v>109689.60000000001</v>
      </c>
      <c r="E5" s="147">
        <f>E6</f>
        <v>100</v>
      </c>
      <c r="F5" s="147">
        <f>F6+F20+F61</f>
        <v>0</v>
      </c>
      <c r="G5" s="147"/>
      <c r="H5" s="147">
        <f>H6+H20+H61</f>
        <v>0</v>
      </c>
      <c r="I5" s="147"/>
      <c r="J5" s="147">
        <f>J6+J20+J61</f>
        <v>3272.8999999999996</v>
      </c>
      <c r="K5" s="147">
        <v>100.00000000000001</v>
      </c>
      <c r="L5" s="147">
        <f>L6+L20+L61</f>
        <v>18349.66</v>
      </c>
      <c r="M5" s="147">
        <f>M6+M20+M61</f>
        <v>100</v>
      </c>
      <c r="N5" s="147">
        <f>N6+N20+N61</f>
        <v>319.29999999999995</v>
      </c>
      <c r="O5" s="147">
        <f>O6+O20+O61</f>
        <v>100.00000000000001</v>
      </c>
      <c r="P5" s="147">
        <f>P6+P20+P61</f>
        <v>9699.4100000000017</v>
      </c>
      <c r="Q5" s="147">
        <f>Q6+Q20</f>
        <v>100</v>
      </c>
      <c r="R5" s="101"/>
      <c r="S5" s="101"/>
      <c r="U5" s="101"/>
    </row>
    <row r="6" spans="1:22" s="49" customFormat="1" ht="18.95" customHeight="1" x14ac:dyDescent="0.25">
      <c r="A6" s="27">
        <v>1</v>
      </c>
      <c r="B6" s="26" t="s">
        <v>56</v>
      </c>
      <c r="C6" s="154" t="s">
        <v>5</v>
      </c>
      <c r="D6" s="94">
        <f>D8+SUM(D12:D19)</f>
        <v>109689.60000000001</v>
      </c>
      <c r="E6" s="94">
        <f>D6/D5*100</f>
        <v>100</v>
      </c>
      <c r="F6" s="94">
        <f>F8+SUM(F12:F19)</f>
        <v>0</v>
      </c>
      <c r="G6" s="94"/>
      <c r="H6" s="94">
        <f>H8+SUM(H12:H19)</f>
        <v>0</v>
      </c>
      <c r="I6" s="94"/>
      <c r="J6" s="94">
        <f>J8+SUM(J12:J19)</f>
        <v>2054.38</v>
      </c>
      <c r="K6" s="75">
        <f>J6/J5*100</f>
        <v>62.769409392282085</v>
      </c>
      <c r="L6" s="94">
        <f>L8+SUM(L12:L19)</f>
        <v>9648.5</v>
      </c>
      <c r="M6" s="75">
        <f>L6/L5*100</f>
        <v>52.581355730841885</v>
      </c>
      <c r="N6" s="94">
        <f>N8+SUM(N12:N19)</f>
        <v>132.33999999999997</v>
      </c>
      <c r="O6" s="75">
        <f>N6/N5*100</f>
        <v>41.446915126839961</v>
      </c>
      <c r="P6" s="94">
        <f>P8+SUM(P12:P19)</f>
        <v>5827.9600000000009</v>
      </c>
      <c r="Q6" s="75">
        <f>P6/P5*100</f>
        <v>60.085716553893484</v>
      </c>
      <c r="S6" s="131"/>
      <c r="U6" s="131"/>
    </row>
    <row r="7" spans="1:22" s="53" customFormat="1" ht="20.100000000000001" hidden="1" customHeight="1" x14ac:dyDescent="0.25">
      <c r="A7" s="50"/>
      <c r="B7" s="51" t="s">
        <v>163</v>
      </c>
      <c r="C7" s="52"/>
      <c r="D7" s="95"/>
      <c r="E7" s="95"/>
      <c r="F7" s="95"/>
      <c r="G7" s="95"/>
      <c r="H7" s="95"/>
      <c r="I7" s="95"/>
      <c r="J7" s="95"/>
      <c r="K7" s="96"/>
      <c r="L7" s="95"/>
      <c r="M7" s="96"/>
      <c r="N7" s="95"/>
      <c r="O7" s="96"/>
      <c r="P7" s="95"/>
      <c r="Q7" s="96"/>
      <c r="S7" s="132"/>
      <c r="U7" s="132"/>
    </row>
    <row r="8" spans="1:22" s="22" customFormat="1" ht="18.95" customHeight="1" x14ac:dyDescent="0.25">
      <c r="A8" s="24" t="s">
        <v>57</v>
      </c>
      <c r="B8" s="23" t="s">
        <v>58</v>
      </c>
      <c r="C8" s="25" t="s">
        <v>6</v>
      </c>
      <c r="D8" s="88">
        <f>SUM(D9:D11)</f>
        <v>76530</v>
      </c>
      <c r="E8" s="76">
        <f>D8/$D$6*100</f>
        <v>69.769604410992471</v>
      </c>
      <c r="F8" s="88">
        <f>SUM(F9:F11)</f>
        <v>0</v>
      </c>
      <c r="G8" s="88"/>
      <c r="H8" s="88">
        <f>SUM(H9:H11)</f>
        <v>0</v>
      </c>
      <c r="I8" s="88"/>
      <c r="J8" s="88">
        <f>SUM(J9:J11)</f>
        <v>1337.83</v>
      </c>
      <c r="K8" s="76">
        <f>J8/$J$6*100</f>
        <v>65.120863715573549</v>
      </c>
      <c r="L8" s="88">
        <f>SUM(L9:L11)</f>
        <v>3956.96</v>
      </c>
      <c r="M8" s="76">
        <f>L8/$L$6*100</f>
        <v>41.011141628232366</v>
      </c>
      <c r="N8" s="88">
        <f>SUM(N9:N11)</f>
        <v>27.409999999999993</v>
      </c>
      <c r="O8" s="76">
        <f>N8/$N$6*100</f>
        <v>20.711802931842225</v>
      </c>
      <c r="P8" s="88">
        <f>SUM(P9:P11)</f>
        <v>457.22</v>
      </c>
      <c r="Q8" s="76">
        <f>P8/$P$6*100</f>
        <v>7.8452837699641034</v>
      </c>
      <c r="S8" s="100"/>
    </row>
    <row r="9" spans="1:22" s="53" customFormat="1" ht="18.95" customHeight="1" x14ac:dyDescent="0.25">
      <c r="A9" s="50"/>
      <c r="B9" s="40" t="s">
        <v>59</v>
      </c>
      <c r="C9" s="52" t="s">
        <v>7</v>
      </c>
      <c r="D9" s="95">
        <v>76530</v>
      </c>
      <c r="E9" s="96">
        <f t="shared" ref="E9:E18" si="0">D9/$D$6*100</f>
        <v>69.769604410992471</v>
      </c>
      <c r="F9" s="95"/>
      <c r="G9" s="95"/>
      <c r="H9" s="95"/>
      <c r="I9" s="95"/>
      <c r="J9" s="95">
        <v>1337.83</v>
      </c>
      <c r="K9" s="96">
        <f>J9/$J$6*100</f>
        <v>65.120863715573549</v>
      </c>
      <c r="L9" s="95">
        <v>3956.96</v>
      </c>
      <c r="M9" s="96">
        <f>L9/$L$6*100</f>
        <v>41.011141628232366</v>
      </c>
      <c r="N9" s="95">
        <v>27.409999999999993</v>
      </c>
      <c r="O9" s="96">
        <f>N9/$N$6*100</f>
        <v>20.711802931842225</v>
      </c>
      <c r="P9" s="95">
        <v>457.22</v>
      </c>
      <c r="Q9" s="96">
        <f t="shared" ref="O9:Q19" si="1">P9/$P$6*100</f>
        <v>7.8452837699641034</v>
      </c>
      <c r="U9" s="102"/>
      <c r="V9" s="132"/>
    </row>
    <row r="10" spans="1:22" s="53" customFormat="1" ht="20.100000000000001" hidden="1" customHeight="1" x14ac:dyDescent="0.25">
      <c r="A10" s="50"/>
      <c r="B10" s="40" t="s">
        <v>60</v>
      </c>
      <c r="C10" s="41" t="s">
        <v>8</v>
      </c>
      <c r="D10" s="95">
        <v>0</v>
      </c>
      <c r="E10" s="96">
        <f t="shared" si="0"/>
        <v>0</v>
      </c>
      <c r="F10" s="95"/>
      <c r="G10" s="95"/>
      <c r="H10" s="95"/>
      <c r="I10" s="95"/>
      <c r="J10" s="95"/>
      <c r="K10" s="96">
        <v>0</v>
      </c>
      <c r="L10" s="95"/>
      <c r="M10" s="96">
        <f>L10/$L$6*100</f>
        <v>0</v>
      </c>
      <c r="N10" s="95">
        <v>0</v>
      </c>
      <c r="O10" s="96">
        <f t="shared" si="1"/>
        <v>0</v>
      </c>
      <c r="P10" s="95">
        <v>0</v>
      </c>
      <c r="Q10" s="96">
        <f t="shared" si="1"/>
        <v>0</v>
      </c>
    </row>
    <row r="11" spans="1:22" s="53" customFormat="1" ht="20.100000000000001" hidden="1" customHeight="1" x14ac:dyDescent="0.25">
      <c r="A11" s="50"/>
      <c r="B11" s="40" t="s">
        <v>61</v>
      </c>
      <c r="C11" s="41" t="s">
        <v>9</v>
      </c>
      <c r="D11" s="95">
        <v>0</v>
      </c>
      <c r="E11" s="96">
        <f t="shared" si="0"/>
        <v>0</v>
      </c>
      <c r="F11" s="95"/>
      <c r="G11" s="95"/>
      <c r="H11" s="95"/>
      <c r="I11" s="95"/>
      <c r="J11" s="95"/>
      <c r="K11" s="96">
        <v>0</v>
      </c>
      <c r="L11" s="95"/>
      <c r="M11" s="96">
        <f t="shared" ref="M11:M19" si="2">L11/$L$6*100</f>
        <v>0</v>
      </c>
      <c r="N11" s="95">
        <v>0</v>
      </c>
      <c r="O11" s="96">
        <f t="shared" si="1"/>
        <v>0</v>
      </c>
      <c r="P11" s="95">
        <v>0</v>
      </c>
      <c r="Q11" s="96">
        <f t="shared" si="1"/>
        <v>0</v>
      </c>
    </row>
    <row r="12" spans="1:22" s="22" customFormat="1" ht="18.95" customHeight="1" x14ac:dyDescent="0.25">
      <c r="A12" s="24" t="s">
        <v>62</v>
      </c>
      <c r="B12" s="155" t="s">
        <v>63</v>
      </c>
      <c r="C12" s="25" t="s">
        <v>10</v>
      </c>
      <c r="D12" s="88">
        <v>2044.2000000000003</v>
      </c>
      <c r="E12" s="76">
        <f t="shared" si="0"/>
        <v>1.8636224400490113</v>
      </c>
      <c r="F12" s="88"/>
      <c r="G12" s="88"/>
      <c r="H12" s="88"/>
      <c r="I12" s="88"/>
      <c r="J12" s="88">
        <v>59.689999999999991</v>
      </c>
      <c r="K12" s="76">
        <f>J12/$J$6*100</f>
        <v>2.9054994694262986</v>
      </c>
      <c r="L12" s="88">
        <v>257.42</v>
      </c>
      <c r="M12" s="76">
        <f>L12/$L$6*100</f>
        <v>2.6679794786754418</v>
      </c>
      <c r="N12" s="88">
        <v>10</v>
      </c>
      <c r="O12" s="76">
        <f>N12/$N$6*100</f>
        <v>7.5562943932295621</v>
      </c>
      <c r="P12" s="88">
        <v>86.41</v>
      </c>
      <c r="Q12" s="76">
        <f t="shared" si="1"/>
        <v>1.4826800458479465</v>
      </c>
    </row>
    <row r="13" spans="1:22" s="22" customFormat="1" ht="18.95" customHeight="1" x14ac:dyDescent="0.25">
      <c r="A13" s="24" t="s">
        <v>64</v>
      </c>
      <c r="B13" s="155" t="s">
        <v>65</v>
      </c>
      <c r="C13" s="25" t="s">
        <v>11</v>
      </c>
      <c r="D13" s="88">
        <v>29241.86</v>
      </c>
      <c r="E13" s="76">
        <f>D13/$D$6*100</f>
        <v>26.658735194585446</v>
      </c>
      <c r="F13" s="88"/>
      <c r="G13" s="88"/>
      <c r="H13" s="88"/>
      <c r="I13" s="88"/>
      <c r="J13" s="88">
        <v>656.53000000000009</v>
      </c>
      <c r="K13" s="76">
        <f>J13/$J$6*100</f>
        <v>31.957573574509102</v>
      </c>
      <c r="L13" s="88">
        <v>5213</v>
      </c>
      <c r="M13" s="76">
        <f>L13/$L$6*100</f>
        <v>54.02912369798414</v>
      </c>
      <c r="N13" s="88">
        <v>94.929999999999993</v>
      </c>
      <c r="O13" s="76">
        <f>N13/$N$6*100</f>
        <v>71.731902674928222</v>
      </c>
      <c r="P13" s="88">
        <v>4376.91</v>
      </c>
      <c r="Q13" s="76">
        <f>P13/$P$6*100</f>
        <v>75.101922456571415</v>
      </c>
      <c r="S13" s="100"/>
    </row>
    <row r="14" spans="1:22" s="22" customFormat="1" ht="18.95" customHeight="1" x14ac:dyDescent="0.25">
      <c r="A14" s="24" t="s">
        <v>66</v>
      </c>
      <c r="B14" s="155" t="s">
        <v>67</v>
      </c>
      <c r="C14" s="25" t="s">
        <v>12</v>
      </c>
      <c r="D14" s="88">
        <v>0</v>
      </c>
      <c r="E14" s="76">
        <f t="shared" si="0"/>
        <v>0</v>
      </c>
      <c r="F14" s="88"/>
      <c r="G14" s="88"/>
      <c r="H14" s="88"/>
      <c r="I14" s="88"/>
      <c r="J14" s="88"/>
      <c r="K14" s="76">
        <v>0</v>
      </c>
      <c r="L14" s="88"/>
      <c r="M14" s="76">
        <f t="shared" si="2"/>
        <v>0</v>
      </c>
      <c r="N14" s="88">
        <v>0</v>
      </c>
      <c r="O14" s="76">
        <f t="shared" ref="O14:O18" si="3">N14/$N$6*100</f>
        <v>0</v>
      </c>
      <c r="P14" s="88">
        <v>0</v>
      </c>
      <c r="Q14" s="76">
        <f t="shared" si="1"/>
        <v>0</v>
      </c>
      <c r="T14" s="100"/>
    </row>
    <row r="15" spans="1:22" s="22" customFormat="1" ht="18.95" customHeight="1" x14ac:dyDescent="0.25">
      <c r="A15" s="24" t="s">
        <v>68</v>
      </c>
      <c r="B15" s="155" t="s">
        <v>69</v>
      </c>
      <c r="C15" s="25" t="s">
        <v>13</v>
      </c>
      <c r="D15" s="88">
        <v>0</v>
      </c>
      <c r="E15" s="76">
        <f t="shared" si="0"/>
        <v>0</v>
      </c>
      <c r="F15" s="88"/>
      <c r="G15" s="88"/>
      <c r="H15" s="88"/>
      <c r="I15" s="88"/>
      <c r="J15" s="88"/>
      <c r="K15" s="76">
        <v>0</v>
      </c>
      <c r="L15" s="88"/>
      <c r="M15" s="76">
        <f t="shared" si="2"/>
        <v>0</v>
      </c>
      <c r="N15" s="88">
        <v>0</v>
      </c>
      <c r="O15" s="76">
        <f t="shared" si="3"/>
        <v>0</v>
      </c>
      <c r="P15" s="88">
        <v>0</v>
      </c>
      <c r="Q15" s="76">
        <f t="shared" si="1"/>
        <v>0</v>
      </c>
    </row>
    <row r="16" spans="1:22" s="22" customFormat="1" ht="18.95" customHeight="1" x14ac:dyDescent="0.25">
      <c r="A16" s="24" t="s">
        <v>70</v>
      </c>
      <c r="B16" s="155" t="s">
        <v>71</v>
      </c>
      <c r="C16" s="25" t="s">
        <v>14</v>
      </c>
      <c r="D16" s="88">
        <v>0</v>
      </c>
      <c r="E16" s="76">
        <f t="shared" si="0"/>
        <v>0</v>
      </c>
      <c r="F16" s="88"/>
      <c r="G16" s="88"/>
      <c r="H16" s="88"/>
      <c r="I16" s="88"/>
      <c r="J16" s="88"/>
      <c r="K16" s="76">
        <v>0</v>
      </c>
      <c r="L16" s="88"/>
      <c r="M16" s="76">
        <f t="shared" si="2"/>
        <v>0</v>
      </c>
      <c r="N16" s="88">
        <v>0</v>
      </c>
      <c r="O16" s="76">
        <f t="shared" si="3"/>
        <v>0</v>
      </c>
      <c r="P16" s="88">
        <v>0</v>
      </c>
      <c r="Q16" s="76">
        <f t="shared" si="1"/>
        <v>0</v>
      </c>
    </row>
    <row r="17" spans="1:21" s="22" customFormat="1" ht="18.95" customHeight="1" x14ac:dyDescent="0.25">
      <c r="A17" s="24" t="s">
        <v>72</v>
      </c>
      <c r="B17" s="155" t="s">
        <v>73</v>
      </c>
      <c r="C17" s="25" t="s">
        <v>15</v>
      </c>
      <c r="D17" s="88">
        <v>1500</v>
      </c>
      <c r="E17" s="76">
        <f>D17/$D$6*100</f>
        <v>1.3674951864169438</v>
      </c>
      <c r="F17" s="88"/>
      <c r="G17" s="88"/>
      <c r="H17" s="88"/>
      <c r="I17" s="88"/>
      <c r="J17" s="88">
        <v>0.33</v>
      </c>
      <c r="K17" s="76">
        <f>J17/$J$6*100</f>
        <v>1.6063240491048392E-2</v>
      </c>
      <c r="L17" s="88">
        <v>221.12</v>
      </c>
      <c r="M17" s="76">
        <f t="shared" si="2"/>
        <v>2.2917551951080481</v>
      </c>
      <c r="N17" s="88">
        <v>0</v>
      </c>
      <c r="O17" s="76">
        <f t="shared" si="3"/>
        <v>0</v>
      </c>
      <c r="P17" s="88">
        <v>902.86000000000013</v>
      </c>
      <c r="Q17" s="76">
        <f t="shared" si="1"/>
        <v>15.491870225602097</v>
      </c>
    </row>
    <row r="18" spans="1:21" s="22" customFormat="1" ht="18.95" customHeight="1" x14ac:dyDescent="0.25">
      <c r="A18" s="24" t="s">
        <v>74</v>
      </c>
      <c r="B18" s="155" t="s">
        <v>75</v>
      </c>
      <c r="C18" s="25" t="s">
        <v>16</v>
      </c>
      <c r="D18" s="88">
        <v>0</v>
      </c>
      <c r="E18" s="76">
        <f t="shared" si="0"/>
        <v>0</v>
      </c>
      <c r="F18" s="88"/>
      <c r="G18" s="88"/>
      <c r="H18" s="88"/>
      <c r="I18" s="88"/>
      <c r="J18" s="88"/>
      <c r="K18" s="76">
        <v>0</v>
      </c>
      <c r="L18" s="88"/>
      <c r="M18" s="76">
        <f t="shared" si="2"/>
        <v>0</v>
      </c>
      <c r="N18" s="88">
        <v>0</v>
      </c>
      <c r="O18" s="76">
        <f t="shared" si="3"/>
        <v>0</v>
      </c>
      <c r="P18" s="88">
        <v>0</v>
      </c>
      <c r="Q18" s="76">
        <f t="shared" si="1"/>
        <v>0</v>
      </c>
    </row>
    <row r="19" spans="1:21" s="22" customFormat="1" ht="18.95" customHeight="1" x14ac:dyDescent="0.25">
      <c r="A19" s="24" t="s">
        <v>76</v>
      </c>
      <c r="B19" s="155" t="s">
        <v>77</v>
      </c>
      <c r="C19" s="25" t="s">
        <v>17</v>
      </c>
      <c r="D19" s="88">
        <v>373.54</v>
      </c>
      <c r="E19" s="76">
        <f>D19/$D$6*100</f>
        <v>0.34054276795612343</v>
      </c>
      <c r="F19" s="88"/>
      <c r="G19" s="88"/>
      <c r="H19" s="88"/>
      <c r="I19" s="88"/>
      <c r="J19" s="88"/>
      <c r="K19" s="76">
        <v>0</v>
      </c>
      <c r="L19" s="88"/>
      <c r="M19" s="76">
        <f t="shared" si="2"/>
        <v>0</v>
      </c>
      <c r="N19" s="88">
        <v>0</v>
      </c>
      <c r="O19" s="76">
        <f>N19/$N$6*100</f>
        <v>0</v>
      </c>
      <c r="P19" s="88">
        <v>4.5599999999999996</v>
      </c>
      <c r="Q19" s="76">
        <f t="shared" si="1"/>
        <v>7.8243502014426994E-2</v>
      </c>
    </row>
    <row r="20" spans="1:21" s="49" customFormat="1" ht="18.95" customHeight="1" x14ac:dyDescent="0.25">
      <c r="A20" s="27">
        <v>2</v>
      </c>
      <c r="B20" s="26" t="s">
        <v>78</v>
      </c>
      <c r="C20" s="154" t="s">
        <v>18</v>
      </c>
      <c r="D20" s="94">
        <f>SUM(D22:D30)+SUM(D43:D53)</f>
        <v>0</v>
      </c>
      <c r="E20" s="75">
        <f>D20/D5*100</f>
        <v>0</v>
      </c>
      <c r="F20" s="94">
        <f>SUM(F22:F30)+SUM(F43:F60)</f>
        <v>0</v>
      </c>
      <c r="G20" s="94"/>
      <c r="H20" s="94">
        <f>SUM(H22:H30)+SUM(H43:H60)</f>
        <v>0</v>
      </c>
      <c r="I20" s="94"/>
      <c r="J20" s="94">
        <f>SUM(J22:J30)+SUM(J43:J53)</f>
        <v>1218.5199999999998</v>
      </c>
      <c r="K20" s="75">
        <f>J20/J5*100</f>
        <v>37.230590607717922</v>
      </c>
      <c r="L20" s="94">
        <f>SUM(L22:L30)+SUM(L43:L53)</f>
        <v>8690.64</v>
      </c>
      <c r="M20" s="75">
        <f>L20/L5*100</f>
        <v>47.361313506626281</v>
      </c>
      <c r="N20" s="94">
        <f>SUM(N22:N30)+SUM(N43:N53)</f>
        <v>177.38</v>
      </c>
      <c r="O20" s="75">
        <f>N20/N5*100</f>
        <v>55.552771688067658</v>
      </c>
      <c r="P20" s="94">
        <f>SUM(P22:P30)+SUM(P43:P53)</f>
        <v>3871.4500000000003</v>
      </c>
      <c r="Q20" s="75">
        <f>P20/P5*100</f>
        <v>39.914283446106516</v>
      </c>
    </row>
    <row r="21" spans="1:21" s="53" customFormat="1" ht="20.100000000000001" hidden="1" customHeight="1" x14ac:dyDescent="0.25">
      <c r="A21" s="50"/>
      <c r="B21" s="51" t="s">
        <v>163</v>
      </c>
      <c r="C21" s="52"/>
      <c r="D21" s="95"/>
      <c r="E21" s="96"/>
      <c r="F21" s="95"/>
      <c r="G21" s="95"/>
      <c r="H21" s="95"/>
      <c r="I21" s="95"/>
      <c r="J21" s="95"/>
      <c r="K21" s="96"/>
      <c r="L21" s="95"/>
      <c r="M21" s="96"/>
      <c r="N21" s="95"/>
      <c r="O21" s="96"/>
      <c r="P21" s="95"/>
      <c r="Q21" s="96"/>
      <c r="S21" s="132"/>
      <c r="U21" s="132"/>
    </row>
    <row r="22" spans="1:21" s="22" customFormat="1" ht="18.95" customHeight="1" x14ac:dyDescent="0.25">
      <c r="A22" s="24" t="s">
        <v>79</v>
      </c>
      <c r="B22" s="155" t="s">
        <v>80</v>
      </c>
      <c r="C22" s="25" t="s">
        <v>19</v>
      </c>
      <c r="D22" s="88"/>
      <c r="E22" s="76"/>
      <c r="F22" s="88"/>
      <c r="G22" s="88"/>
      <c r="H22" s="88"/>
      <c r="I22" s="88"/>
      <c r="J22" s="88"/>
      <c r="K22" s="76">
        <v>0</v>
      </c>
      <c r="L22" s="88">
        <v>689.21</v>
      </c>
      <c r="M22" s="76">
        <f>L22/$L$20*100</f>
        <v>7.9304861322066049</v>
      </c>
      <c r="N22" s="88">
        <v>0</v>
      </c>
      <c r="O22" s="76">
        <f>N22/$N$20*100</f>
        <v>0</v>
      </c>
      <c r="P22" s="88">
        <v>59.07</v>
      </c>
      <c r="Q22" s="76">
        <f>P22/$P$20*100</f>
        <v>1.5257849126296348</v>
      </c>
    </row>
    <row r="23" spans="1:21" s="22" customFormat="1" ht="18.95" customHeight="1" x14ac:dyDescent="0.25">
      <c r="A23" s="24" t="s">
        <v>81</v>
      </c>
      <c r="B23" s="155" t="s">
        <v>82</v>
      </c>
      <c r="C23" s="25" t="s">
        <v>20</v>
      </c>
      <c r="D23" s="88"/>
      <c r="E23" s="76"/>
      <c r="F23" s="88"/>
      <c r="G23" s="88"/>
      <c r="H23" s="88"/>
      <c r="I23" s="88"/>
      <c r="J23" s="88"/>
      <c r="K23" s="76">
        <v>0</v>
      </c>
      <c r="L23" s="88">
        <v>38.380000000000003</v>
      </c>
      <c r="M23" s="76">
        <f>L23/$L$20*100</f>
        <v>0.44162455239199883</v>
      </c>
      <c r="N23" s="88">
        <v>0</v>
      </c>
      <c r="O23" s="76">
        <f t="shared" ref="O23:O30" si="4">N23/$N$20*100</f>
        <v>0</v>
      </c>
      <c r="P23" s="88">
        <v>4.1099999999999994</v>
      </c>
      <c r="Q23" s="76">
        <f>P23/$P$20*100</f>
        <v>0.10616177401232094</v>
      </c>
    </row>
    <row r="24" spans="1:21" s="22" customFormat="1" ht="18.95" customHeight="1" x14ac:dyDescent="0.25">
      <c r="A24" s="24" t="s">
        <v>83</v>
      </c>
      <c r="B24" s="155" t="s">
        <v>84</v>
      </c>
      <c r="C24" s="25" t="s">
        <v>21</v>
      </c>
      <c r="D24" s="88"/>
      <c r="E24" s="76"/>
      <c r="F24" s="88"/>
      <c r="G24" s="88"/>
      <c r="H24" s="88"/>
      <c r="I24" s="88"/>
      <c r="J24" s="88">
        <v>390.64</v>
      </c>
      <c r="K24" s="76">
        <f>J24/$J$20*100</f>
        <v>32.058562846732109</v>
      </c>
      <c r="L24" s="88">
        <v>388.99</v>
      </c>
      <c r="M24" s="76">
        <f t="shared" ref="M24:M29" si="5">L24/$L$20*100</f>
        <v>4.4759649461949875</v>
      </c>
      <c r="N24" s="88">
        <v>0</v>
      </c>
      <c r="O24" s="76">
        <f t="shared" si="4"/>
        <v>0</v>
      </c>
      <c r="P24" s="88">
        <v>0</v>
      </c>
      <c r="Q24" s="76">
        <f t="shared" ref="Q24:Q53" si="6">P24/$P$20*100</f>
        <v>0</v>
      </c>
    </row>
    <row r="25" spans="1:21" s="22" customFormat="1" ht="18.95" customHeight="1" x14ac:dyDescent="0.25">
      <c r="A25" s="24" t="s">
        <v>85</v>
      </c>
      <c r="B25" s="155" t="s">
        <v>86</v>
      </c>
      <c r="C25" s="25" t="s">
        <v>22</v>
      </c>
      <c r="D25" s="88"/>
      <c r="E25" s="76"/>
      <c r="F25" s="88"/>
      <c r="G25" s="88"/>
      <c r="H25" s="88"/>
      <c r="I25" s="88"/>
      <c r="J25" s="88"/>
      <c r="K25" s="76">
        <v>0</v>
      </c>
      <c r="L25" s="88"/>
      <c r="M25" s="76">
        <f t="shared" si="5"/>
        <v>0</v>
      </c>
      <c r="N25" s="88">
        <v>0</v>
      </c>
      <c r="O25" s="76">
        <f t="shared" si="4"/>
        <v>0</v>
      </c>
      <c r="P25" s="88">
        <v>0</v>
      </c>
      <c r="Q25" s="76">
        <f t="shared" si="6"/>
        <v>0</v>
      </c>
    </row>
    <row r="26" spans="1:21" s="22" customFormat="1" ht="18.95" customHeight="1" x14ac:dyDescent="0.25">
      <c r="A26" s="24" t="s">
        <v>87</v>
      </c>
      <c r="B26" s="155" t="s">
        <v>88</v>
      </c>
      <c r="C26" s="25" t="s">
        <v>23</v>
      </c>
      <c r="D26" s="88"/>
      <c r="E26" s="76"/>
      <c r="F26" s="88"/>
      <c r="G26" s="88"/>
      <c r="H26" s="88"/>
      <c r="I26" s="88"/>
      <c r="J26" s="88"/>
      <c r="K26" s="76">
        <v>0</v>
      </c>
      <c r="L26" s="88"/>
      <c r="M26" s="76">
        <f t="shared" si="5"/>
        <v>0</v>
      </c>
      <c r="N26" s="88">
        <v>0</v>
      </c>
      <c r="O26" s="76">
        <f t="shared" si="4"/>
        <v>0</v>
      </c>
      <c r="P26" s="88">
        <v>0</v>
      </c>
      <c r="Q26" s="76">
        <f t="shared" si="6"/>
        <v>0</v>
      </c>
    </row>
    <row r="27" spans="1:21" s="22" customFormat="1" ht="18.95" customHeight="1" x14ac:dyDescent="0.25">
      <c r="A27" s="24" t="s">
        <v>89</v>
      </c>
      <c r="B27" s="155" t="s">
        <v>90</v>
      </c>
      <c r="C27" s="25" t="s">
        <v>24</v>
      </c>
      <c r="D27" s="88"/>
      <c r="E27" s="76"/>
      <c r="F27" s="88"/>
      <c r="G27" s="88"/>
      <c r="H27" s="88"/>
      <c r="I27" s="88"/>
      <c r="J27" s="88"/>
      <c r="K27" s="76"/>
      <c r="L27" s="88">
        <v>103.73</v>
      </c>
      <c r="M27" s="76">
        <f t="shared" si="5"/>
        <v>1.1935829812303813</v>
      </c>
      <c r="N27" s="88">
        <v>149.82999999999998</v>
      </c>
      <c r="O27" s="76">
        <f t="shared" si="4"/>
        <v>84.468372984552929</v>
      </c>
      <c r="P27" s="88">
        <v>0</v>
      </c>
      <c r="Q27" s="76">
        <f t="shared" si="6"/>
        <v>0</v>
      </c>
    </row>
    <row r="28" spans="1:21" s="22" customFormat="1" ht="18.95" customHeight="1" x14ac:dyDescent="0.25">
      <c r="A28" s="24" t="s">
        <v>91</v>
      </c>
      <c r="B28" s="155" t="s">
        <v>92</v>
      </c>
      <c r="C28" s="25" t="s">
        <v>25</v>
      </c>
      <c r="D28" s="88"/>
      <c r="E28" s="76"/>
      <c r="F28" s="88"/>
      <c r="G28" s="88"/>
      <c r="H28" s="88"/>
      <c r="I28" s="88"/>
      <c r="J28" s="88">
        <v>703.79</v>
      </c>
      <c r="K28" s="76">
        <f>J28/$J$20*100</f>
        <v>57.757771723073901</v>
      </c>
      <c r="L28" s="88">
        <v>200.48</v>
      </c>
      <c r="M28" s="76">
        <f t="shared" si="5"/>
        <v>2.3068496681487209</v>
      </c>
      <c r="N28" s="88">
        <v>0</v>
      </c>
      <c r="O28" s="76">
        <f t="shared" si="4"/>
        <v>0</v>
      </c>
      <c r="P28" s="88">
        <v>123.17</v>
      </c>
      <c r="Q28" s="76">
        <f t="shared" si="6"/>
        <v>3.1814953053765382</v>
      </c>
    </row>
    <row r="29" spans="1:21" s="22" customFormat="1" ht="18.95" customHeight="1" x14ac:dyDescent="0.25">
      <c r="A29" s="24" t="s">
        <v>93</v>
      </c>
      <c r="B29" s="155" t="s">
        <v>94</v>
      </c>
      <c r="C29" s="25" t="s">
        <v>26</v>
      </c>
      <c r="D29" s="88"/>
      <c r="E29" s="76"/>
      <c r="F29" s="88"/>
      <c r="G29" s="88"/>
      <c r="H29" s="88"/>
      <c r="I29" s="88"/>
      <c r="J29" s="88"/>
      <c r="K29" s="76">
        <v>0</v>
      </c>
      <c r="L29" s="88"/>
      <c r="M29" s="76">
        <f t="shared" si="5"/>
        <v>0</v>
      </c>
      <c r="N29" s="88">
        <v>0</v>
      </c>
      <c r="O29" s="76">
        <f t="shared" si="4"/>
        <v>0</v>
      </c>
      <c r="P29" s="88">
        <v>0</v>
      </c>
      <c r="Q29" s="76">
        <f t="shared" si="6"/>
        <v>0</v>
      </c>
    </row>
    <row r="30" spans="1:21" s="22" customFormat="1" ht="18.95" customHeight="1" x14ac:dyDescent="0.25">
      <c r="A30" s="24" t="s">
        <v>95</v>
      </c>
      <c r="B30" s="155" t="s">
        <v>869</v>
      </c>
      <c r="C30" s="25" t="s">
        <v>27</v>
      </c>
      <c r="D30" s="88">
        <v>0</v>
      </c>
      <c r="E30" s="76"/>
      <c r="F30" s="88">
        <f>SUM(F32:F42)</f>
        <v>0</v>
      </c>
      <c r="G30" s="88"/>
      <c r="H30" s="88">
        <f>SUM(H32:H42)</f>
        <v>0</v>
      </c>
      <c r="I30" s="88"/>
      <c r="J30" s="88">
        <v>37.82</v>
      </c>
      <c r="K30" s="76">
        <f>J30/$J$20*100</f>
        <v>3.1037652233857473</v>
      </c>
      <c r="L30" s="88">
        <v>2525.4800000000005</v>
      </c>
      <c r="M30" s="76">
        <f>L30/$L$20*100</f>
        <v>29.059770051457669</v>
      </c>
      <c r="N30" s="88">
        <v>1.44</v>
      </c>
      <c r="O30" s="76">
        <f t="shared" si="4"/>
        <v>0.81181643928289537</v>
      </c>
      <c r="P30" s="88">
        <v>909.34</v>
      </c>
      <c r="Q30" s="76">
        <f t="shared" si="6"/>
        <v>23.48835707551434</v>
      </c>
    </row>
    <row r="31" spans="1:21" s="53" customFormat="1" ht="20.100000000000001" hidden="1" customHeight="1" x14ac:dyDescent="0.25">
      <c r="A31" s="50"/>
      <c r="B31" s="40" t="s">
        <v>688</v>
      </c>
      <c r="C31" s="52"/>
      <c r="D31" s="95"/>
      <c r="E31" s="96"/>
      <c r="F31" s="95"/>
      <c r="G31" s="95"/>
      <c r="H31" s="95"/>
      <c r="I31" s="95"/>
      <c r="J31" s="95"/>
      <c r="K31" s="96"/>
      <c r="L31" s="95"/>
      <c r="M31" s="96"/>
      <c r="N31" s="95"/>
      <c r="O31" s="96"/>
      <c r="P31" s="95"/>
      <c r="Q31" s="96"/>
    </row>
    <row r="32" spans="1:21" s="53" customFormat="1" ht="18.95" customHeight="1" x14ac:dyDescent="0.25">
      <c r="A32" s="52" t="s">
        <v>304</v>
      </c>
      <c r="B32" s="40" t="s">
        <v>96</v>
      </c>
      <c r="C32" s="41" t="s">
        <v>28</v>
      </c>
      <c r="D32" s="95"/>
      <c r="E32" s="96"/>
      <c r="F32" s="95"/>
      <c r="G32" s="95"/>
      <c r="H32" s="95"/>
      <c r="I32" s="95"/>
      <c r="J32" s="95"/>
      <c r="K32" s="96">
        <f>J32/$J$30*100</f>
        <v>0</v>
      </c>
      <c r="L32" s="95">
        <v>57.91</v>
      </c>
      <c r="M32" s="96">
        <f>L32/$L$30*100</f>
        <v>2.2930294439076921</v>
      </c>
      <c r="N32" s="95">
        <v>0</v>
      </c>
      <c r="O32" s="96">
        <f>N32/$N$30*100</f>
        <v>0</v>
      </c>
      <c r="P32" s="95">
        <v>15.95</v>
      </c>
      <c r="Q32" s="96">
        <f t="shared" si="6"/>
        <v>0.41199033953686598</v>
      </c>
    </row>
    <row r="33" spans="1:20" s="53" customFormat="1" ht="18.95" customHeight="1" x14ac:dyDescent="0.25">
      <c r="A33" s="52" t="s">
        <v>304</v>
      </c>
      <c r="B33" s="40" t="s">
        <v>97</v>
      </c>
      <c r="C33" s="41" t="s">
        <v>29</v>
      </c>
      <c r="D33" s="95"/>
      <c r="E33" s="96"/>
      <c r="F33" s="95"/>
      <c r="G33" s="95"/>
      <c r="H33" s="95"/>
      <c r="I33" s="95"/>
      <c r="J33" s="95"/>
      <c r="K33" s="96">
        <f t="shared" ref="K33:K42" si="7">J33/$J$30*100</f>
        <v>0</v>
      </c>
      <c r="L33" s="95">
        <v>57.3</v>
      </c>
      <c r="M33" s="96">
        <f t="shared" ref="M33:M42" si="8">L33/$L$30*100</f>
        <v>2.2688756196841782</v>
      </c>
      <c r="N33" s="95">
        <v>0</v>
      </c>
      <c r="O33" s="96">
        <f t="shared" ref="O33:O42" si="9">N33/$N$30*100</f>
        <v>0</v>
      </c>
      <c r="P33" s="95">
        <v>19.79</v>
      </c>
      <c r="Q33" s="96">
        <f t="shared" si="6"/>
        <v>0.51117798240969148</v>
      </c>
    </row>
    <row r="34" spans="1:20" s="53" customFormat="1" ht="18.95" customHeight="1" x14ac:dyDescent="0.25">
      <c r="A34" s="52" t="s">
        <v>304</v>
      </c>
      <c r="B34" s="40" t="s">
        <v>98</v>
      </c>
      <c r="C34" s="41" t="s">
        <v>30</v>
      </c>
      <c r="D34" s="95"/>
      <c r="E34" s="96"/>
      <c r="F34" s="95"/>
      <c r="G34" s="95"/>
      <c r="H34" s="95"/>
      <c r="I34" s="95"/>
      <c r="J34" s="95"/>
      <c r="K34" s="96">
        <f t="shared" si="7"/>
        <v>0</v>
      </c>
      <c r="L34" s="95">
        <v>300.39999999999998</v>
      </c>
      <c r="M34" s="96">
        <f t="shared" si="8"/>
        <v>11.894768519251784</v>
      </c>
      <c r="N34" s="95">
        <v>1.1399999999999999</v>
      </c>
      <c r="O34" s="96">
        <f t="shared" si="9"/>
        <v>79.166666666666657</v>
      </c>
      <c r="P34" s="95">
        <v>146.49</v>
      </c>
      <c r="Q34" s="96">
        <f t="shared" si="6"/>
        <v>3.7838535949063017</v>
      </c>
    </row>
    <row r="35" spans="1:20" s="53" customFormat="1" ht="18.95" customHeight="1" x14ac:dyDescent="0.25">
      <c r="A35" s="52" t="s">
        <v>304</v>
      </c>
      <c r="B35" s="40" t="s">
        <v>99</v>
      </c>
      <c r="C35" s="41" t="s">
        <v>31</v>
      </c>
      <c r="D35" s="95"/>
      <c r="E35" s="96"/>
      <c r="F35" s="95"/>
      <c r="G35" s="95"/>
      <c r="H35" s="95"/>
      <c r="I35" s="95"/>
      <c r="J35" s="95"/>
      <c r="K35" s="96">
        <f t="shared" si="7"/>
        <v>0</v>
      </c>
      <c r="L35" s="95">
        <v>39.729999999999997</v>
      </c>
      <c r="M35" s="96">
        <f t="shared" si="8"/>
        <v>1.5731662891806701</v>
      </c>
      <c r="N35" s="95">
        <v>0</v>
      </c>
      <c r="O35" s="96">
        <f t="shared" si="9"/>
        <v>0</v>
      </c>
      <c r="P35" s="95">
        <v>4.8</v>
      </c>
      <c r="Q35" s="96">
        <f t="shared" si="6"/>
        <v>0.12398455359103178</v>
      </c>
    </row>
    <row r="36" spans="1:20" s="53" customFormat="1" ht="18.95" customHeight="1" x14ac:dyDescent="0.25">
      <c r="A36" s="52" t="s">
        <v>304</v>
      </c>
      <c r="B36" s="40" t="s">
        <v>100</v>
      </c>
      <c r="C36" s="41" t="s">
        <v>32</v>
      </c>
      <c r="D36" s="95"/>
      <c r="E36" s="96"/>
      <c r="F36" s="95"/>
      <c r="G36" s="95"/>
      <c r="H36" s="95"/>
      <c r="I36" s="95"/>
      <c r="J36" s="95"/>
      <c r="K36" s="96">
        <f t="shared" si="7"/>
        <v>0</v>
      </c>
      <c r="L36" s="95">
        <v>0.03</v>
      </c>
      <c r="M36" s="96">
        <f t="shared" si="8"/>
        <v>1.1878929945990462E-3</v>
      </c>
      <c r="N36" s="95">
        <v>0</v>
      </c>
      <c r="O36" s="96">
        <f t="shared" si="9"/>
        <v>0</v>
      </c>
      <c r="P36" s="95">
        <v>0</v>
      </c>
      <c r="Q36" s="96">
        <f t="shared" si="6"/>
        <v>0</v>
      </c>
    </row>
    <row r="37" spans="1:20" s="53" customFormat="1" ht="18.95" customHeight="1" x14ac:dyDescent="0.25">
      <c r="A37" s="52" t="s">
        <v>304</v>
      </c>
      <c r="B37" s="40" t="s">
        <v>101</v>
      </c>
      <c r="C37" s="41" t="s">
        <v>33</v>
      </c>
      <c r="D37" s="95"/>
      <c r="E37" s="96"/>
      <c r="F37" s="95"/>
      <c r="G37" s="95"/>
      <c r="H37" s="95"/>
      <c r="I37" s="95"/>
      <c r="J37" s="95"/>
      <c r="K37" s="96">
        <f t="shared" si="7"/>
        <v>0</v>
      </c>
      <c r="L37" s="95">
        <v>2.6</v>
      </c>
      <c r="M37" s="96">
        <f t="shared" si="8"/>
        <v>0.10295072619858402</v>
      </c>
      <c r="N37" s="95">
        <v>0</v>
      </c>
      <c r="O37" s="96">
        <f t="shared" si="9"/>
        <v>0</v>
      </c>
      <c r="P37" s="95"/>
      <c r="Q37" s="96">
        <f t="shared" si="6"/>
        <v>0</v>
      </c>
      <c r="T37" s="132"/>
    </row>
    <row r="38" spans="1:20" s="53" customFormat="1" ht="18.95" customHeight="1" x14ac:dyDescent="0.25">
      <c r="A38" s="52" t="s">
        <v>304</v>
      </c>
      <c r="B38" s="40" t="s">
        <v>102</v>
      </c>
      <c r="C38" s="41" t="s">
        <v>34</v>
      </c>
      <c r="D38" s="95"/>
      <c r="E38" s="96"/>
      <c r="F38" s="95"/>
      <c r="G38" s="95"/>
      <c r="H38" s="95"/>
      <c r="I38" s="95"/>
      <c r="J38" s="95">
        <v>20.36</v>
      </c>
      <c r="K38" s="96">
        <f t="shared" si="7"/>
        <v>53.833950290851398</v>
      </c>
      <c r="L38" s="95">
        <v>1854.74</v>
      </c>
      <c r="M38" s="96">
        <f t="shared" si="8"/>
        <v>73.441088426754504</v>
      </c>
      <c r="N38" s="95">
        <v>0.23000000000000004</v>
      </c>
      <c r="O38" s="96">
        <f t="shared" si="9"/>
        <v>15.972222222222227</v>
      </c>
      <c r="P38" s="95">
        <v>115</v>
      </c>
      <c r="Q38" s="96">
        <f t="shared" si="6"/>
        <v>2.9704632631184698</v>
      </c>
    </row>
    <row r="39" spans="1:20" s="53" customFormat="1" ht="18.95" customHeight="1" x14ac:dyDescent="0.25">
      <c r="A39" s="52" t="s">
        <v>304</v>
      </c>
      <c r="B39" s="40" t="s">
        <v>103</v>
      </c>
      <c r="C39" s="41" t="s">
        <v>35</v>
      </c>
      <c r="D39" s="95"/>
      <c r="E39" s="96"/>
      <c r="F39" s="95"/>
      <c r="G39" s="95"/>
      <c r="H39" s="95"/>
      <c r="I39" s="95"/>
      <c r="J39" s="95">
        <v>2.46</v>
      </c>
      <c r="K39" s="96">
        <f t="shared" si="7"/>
        <v>6.5044949762030662</v>
      </c>
      <c r="L39" s="95">
        <v>40.229999999999997</v>
      </c>
      <c r="M39" s="96">
        <f t="shared" si="8"/>
        <v>1.592964505757321</v>
      </c>
      <c r="N39" s="95">
        <v>7.0000000000000007E-2</v>
      </c>
      <c r="O39" s="96">
        <f t="shared" si="9"/>
        <v>4.8611111111111116</v>
      </c>
      <c r="P39" s="95">
        <v>571.92999999999995</v>
      </c>
      <c r="Q39" s="96">
        <f t="shared" si="6"/>
        <v>14.773017861524748</v>
      </c>
      <c r="S39" s="132"/>
    </row>
    <row r="40" spans="1:20" s="53" customFormat="1" ht="18.95" customHeight="1" x14ac:dyDescent="0.25">
      <c r="A40" s="52" t="s">
        <v>304</v>
      </c>
      <c r="B40" s="40" t="s">
        <v>104</v>
      </c>
      <c r="C40" s="41" t="s">
        <v>36</v>
      </c>
      <c r="D40" s="95"/>
      <c r="E40" s="96"/>
      <c r="F40" s="95"/>
      <c r="G40" s="95"/>
      <c r="H40" s="95"/>
      <c r="I40" s="95"/>
      <c r="J40" s="95">
        <v>15</v>
      </c>
      <c r="K40" s="96">
        <f t="shared" si="7"/>
        <v>39.661554732945532</v>
      </c>
      <c r="L40" s="95">
        <v>156.03</v>
      </c>
      <c r="M40" s="96">
        <f t="shared" si="8"/>
        <v>6.1782314649096399</v>
      </c>
      <c r="N40" s="95">
        <v>0</v>
      </c>
      <c r="O40" s="96">
        <f t="shared" si="9"/>
        <v>0</v>
      </c>
      <c r="P40" s="95">
        <v>23.68</v>
      </c>
      <c r="Q40" s="96">
        <f t="shared" si="6"/>
        <v>0.61165713104909003</v>
      </c>
    </row>
    <row r="41" spans="1:20" s="53" customFormat="1" ht="18.95" customHeight="1" x14ac:dyDescent="0.25">
      <c r="A41" s="52" t="s">
        <v>304</v>
      </c>
      <c r="B41" s="40" t="s">
        <v>105</v>
      </c>
      <c r="C41" s="41" t="s">
        <v>37</v>
      </c>
      <c r="D41" s="95"/>
      <c r="E41" s="96"/>
      <c r="F41" s="95"/>
      <c r="G41" s="95"/>
      <c r="H41" s="95"/>
      <c r="I41" s="95"/>
      <c r="J41" s="95"/>
      <c r="K41" s="96">
        <f t="shared" si="7"/>
        <v>0</v>
      </c>
      <c r="L41" s="95">
        <v>5.53</v>
      </c>
      <c r="M41" s="96">
        <f t="shared" si="8"/>
        <v>0.21896827533775753</v>
      </c>
      <c r="N41" s="95">
        <v>0</v>
      </c>
      <c r="O41" s="96">
        <f t="shared" si="9"/>
        <v>0</v>
      </c>
      <c r="P41" s="95">
        <v>11.7</v>
      </c>
      <c r="Q41" s="96">
        <f t="shared" si="6"/>
        <v>0.3022123493781399</v>
      </c>
    </row>
    <row r="42" spans="1:20" s="53" customFormat="1" ht="18.95" customHeight="1" x14ac:dyDescent="0.25">
      <c r="A42" s="52" t="s">
        <v>304</v>
      </c>
      <c r="B42" s="40" t="s">
        <v>106</v>
      </c>
      <c r="C42" s="41" t="s">
        <v>38</v>
      </c>
      <c r="D42" s="95"/>
      <c r="E42" s="96"/>
      <c r="F42" s="95"/>
      <c r="G42" s="95"/>
      <c r="H42" s="95"/>
      <c r="I42" s="95"/>
      <c r="J42" s="95"/>
      <c r="K42" s="96">
        <f t="shared" si="7"/>
        <v>0</v>
      </c>
      <c r="L42" s="95">
        <v>10.98</v>
      </c>
      <c r="M42" s="96">
        <f t="shared" si="8"/>
        <v>0.43476883602325095</v>
      </c>
      <c r="N42" s="95">
        <v>0</v>
      </c>
      <c r="O42" s="96">
        <f t="shared" si="9"/>
        <v>0</v>
      </c>
      <c r="P42" s="95"/>
      <c r="Q42" s="96">
        <f t="shared" si="6"/>
        <v>0</v>
      </c>
    </row>
    <row r="43" spans="1:20" s="22" customFormat="1" ht="18.95" customHeight="1" x14ac:dyDescent="0.25">
      <c r="A43" s="24" t="s">
        <v>107</v>
      </c>
      <c r="B43" s="155" t="s">
        <v>643</v>
      </c>
      <c r="C43" s="25" t="s">
        <v>39</v>
      </c>
      <c r="D43" s="88"/>
      <c r="E43" s="76"/>
      <c r="F43" s="88"/>
      <c r="G43" s="88"/>
      <c r="H43" s="88"/>
      <c r="I43" s="88"/>
      <c r="J43" s="88"/>
      <c r="K43" s="76">
        <f t="shared" ref="K43:K53" si="10">J43/$J$20*100</f>
        <v>0</v>
      </c>
      <c r="L43" s="88">
        <v>1.06</v>
      </c>
      <c r="M43" s="76">
        <f t="shared" ref="M43:M52" si="11">L43/$L$20*100</f>
        <v>1.2197030368304293E-2</v>
      </c>
      <c r="N43" s="88">
        <v>0</v>
      </c>
      <c r="O43" s="76">
        <f t="shared" ref="O43:O51" si="12">N43/$N$20*100</f>
        <v>0</v>
      </c>
      <c r="P43" s="88">
        <v>3.27</v>
      </c>
      <c r="Q43" s="76">
        <f t="shared" si="6"/>
        <v>8.4464477133890395E-2</v>
      </c>
    </row>
    <row r="44" spans="1:20" s="22" customFormat="1" ht="20.100000000000001" hidden="1" customHeight="1" x14ac:dyDescent="0.25">
      <c r="A44" s="24" t="s">
        <v>108</v>
      </c>
      <c r="B44" s="155" t="s">
        <v>109</v>
      </c>
      <c r="C44" s="25" t="s">
        <v>40</v>
      </c>
      <c r="D44" s="88"/>
      <c r="E44" s="76"/>
      <c r="F44" s="88"/>
      <c r="G44" s="88"/>
      <c r="H44" s="88"/>
      <c r="I44" s="88"/>
      <c r="J44" s="88"/>
      <c r="K44" s="76">
        <f t="shared" si="10"/>
        <v>0</v>
      </c>
      <c r="L44" s="88"/>
      <c r="M44" s="76">
        <f t="shared" si="11"/>
        <v>0</v>
      </c>
      <c r="N44" s="88">
        <v>0</v>
      </c>
      <c r="O44" s="76">
        <f t="shared" si="12"/>
        <v>0</v>
      </c>
      <c r="P44" s="88">
        <v>0</v>
      </c>
      <c r="Q44" s="76">
        <f t="shared" si="6"/>
        <v>0</v>
      </c>
    </row>
    <row r="45" spans="1:20" s="22" customFormat="1" ht="18.95" customHeight="1" x14ac:dyDescent="0.25">
      <c r="A45" s="24" t="s">
        <v>108</v>
      </c>
      <c r="B45" s="155" t="s">
        <v>111</v>
      </c>
      <c r="C45" s="25" t="s">
        <v>41</v>
      </c>
      <c r="D45" s="88"/>
      <c r="E45" s="76"/>
      <c r="F45" s="88"/>
      <c r="G45" s="88"/>
      <c r="H45" s="88"/>
      <c r="I45" s="88"/>
      <c r="J45" s="88"/>
      <c r="K45" s="76">
        <f t="shared" si="10"/>
        <v>0</v>
      </c>
      <c r="L45" s="88">
        <v>4.0199999999999996</v>
      </c>
      <c r="M45" s="76">
        <f t="shared" si="11"/>
        <v>4.6256662340172873E-2</v>
      </c>
      <c r="N45" s="88">
        <v>0</v>
      </c>
      <c r="O45" s="76">
        <f t="shared" si="12"/>
        <v>0</v>
      </c>
      <c r="P45" s="88">
        <v>6.35</v>
      </c>
      <c r="Q45" s="76">
        <f t="shared" si="6"/>
        <v>0.16402123235480243</v>
      </c>
    </row>
    <row r="46" spans="1:20" s="22" customFormat="1" ht="18.95" customHeight="1" x14ac:dyDescent="0.25">
      <c r="A46" s="24" t="s">
        <v>110</v>
      </c>
      <c r="B46" s="155" t="s">
        <v>113</v>
      </c>
      <c r="C46" s="25" t="s">
        <v>42</v>
      </c>
      <c r="D46" s="88"/>
      <c r="E46" s="76"/>
      <c r="F46" s="88"/>
      <c r="G46" s="88"/>
      <c r="H46" s="88"/>
      <c r="I46" s="88"/>
      <c r="J46" s="88">
        <v>18.3</v>
      </c>
      <c r="K46" s="76">
        <f t="shared" si="10"/>
        <v>1.5018218822834262</v>
      </c>
      <c r="L46" s="88">
        <v>519.11</v>
      </c>
      <c r="M46" s="76">
        <f t="shared" si="11"/>
        <v>5.973207957066454</v>
      </c>
      <c r="N46" s="88">
        <v>3.1799999999999997</v>
      </c>
      <c r="O46" s="76">
        <f t="shared" si="12"/>
        <v>1.7927613034163941</v>
      </c>
      <c r="P46" s="88">
        <v>2435.5500000000002</v>
      </c>
      <c r="Q46" s="76">
        <f t="shared" si="6"/>
        <v>62.910537395549468</v>
      </c>
      <c r="S46" s="100"/>
    </row>
    <row r="47" spans="1:20" s="22" customFormat="1" ht="18.95" customHeight="1" x14ac:dyDescent="0.25">
      <c r="A47" s="24" t="s">
        <v>112</v>
      </c>
      <c r="B47" s="155" t="s">
        <v>115</v>
      </c>
      <c r="C47" s="25" t="s">
        <v>43</v>
      </c>
      <c r="D47" s="88"/>
      <c r="E47" s="76"/>
      <c r="F47" s="88"/>
      <c r="G47" s="88"/>
      <c r="H47" s="88"/>
      <c r="I47" s="88"/>
      <c r="J47" s="88">
        <v>66.199999999999989</v>
      </c>
      <c r="K47" s="76">
        <f t="shared" si="10"/>
        <v>5.4328201424679117</v>
      </c>
      <c r="L47" s="88">
        <v>3039.66</v>
      </c>
      <c r="M47" s="76">
        <f t="shared" si="11"/>
        <v>34.976250310679077</v>
      </c>
      <c r="N47" s="88">
        <v>22.79</v>
      </c>
      <c r="O47" s="76">
        <f t="shared" si="12"/>
        <v>12.848122674484157</v>
      </c>
      <c r="P47" s="88">
        <v>0</v>
      </c>
      <c r="Q47" s="76">
        <f t="shared" si="6"/>
        <v>0</v>
      </c>
    </row>
    <row r="48" spans="1:20" s="22" customFormat="1" ht="18.95" customHeight="1" x14ac:dyDescent="0.25">
      <c r="A48" s="24" t="s">
        <v>114</v>
      </c>
      <c r="B48" s="155" t="s">
        <v>764</v>
      </c>
      <c r="C48" s="25" t="s">
        <v>766</v>
      </c>
      <c r="D48" s="88"/>
      <c r="E48" s="76"/>
      <c r="F48" s="88"/>
      <c r="G48" s="88"/>
      <c r="H48" s="88"/>
      <c r="I48" s="88"/>
      <c r="J48" s="88"/>
      <c r="K48" s="76">
        <f t="shared" si="10"/>
        <v>0</v>
      </c>
      <c r="L48" s="88">
        <v>167</v>
      </c>
      <c r="M48" s="76">
        <f t="shared" si="11"/>
        <v>1.9216076146290724</v>
      </c>
      <c r="N48" s="88">
        <v>0</v>
      </c>
      <c r="O48" s="76">
        <f t="shared" si="12"/>
        <v>0</v>
      </c>
      <c r="P48" s="88">
        <v>39</v>
      </c>
      <c r="Q48" s="76">
        <f t="shared" si="6"/>
        <v>1.0073744979271331</v>
      </c>
    </row>
    <row r="49" spans="1:17" s="22" customFormat="1" ht="20.100000000000001" hidden="1" customHeight="1" x14ac:dyDescent="0.25">
      <c r="A49" s="24" t="s">
        <v>116</v>
      </c>
      <c r="B49" s="155" t="s">
        <v>118</v>
      </c>
      <c r="C49" s="25" t="s">
        <v>44</v>
      </c>
      <c r="D49" s="88"/>
      <c r="E49" s="76"/>
      <c r="F49" s="88"/>
      <c r="G49" s="88"/>
      <c r="H49" s="88"/>
      <c r="I49" s="88"/>
      <c r="J49" s="88"/>
      <c r="K49" s="76">
        <f t="shared" si="10"/>
        <v>0</v>
      </c>
      <c r="L49" s="88"/>
      <c r="M49" s="76">
        <f t="shared" si="11"/>
        <v>0</v>
      </c>
      <c r="N49" s="88">
        <v>0</v>
      </c>
      <c r="O49" s="76">
        <f t="shared" si="12"/>
        <v>0</v>
      </c>
      <c r="P49" s="88"/>
      <c r="Q49" s="76">
        <f t="shared" si="6"/>
        <v>0</v>
      </c>
    </row>
    <row r="50" spans="1:17" s="22" customFormat="1" ht="18.95" customHeight="1" x14ac:dyDescent="0.25">
      <c r="A50" s="24" t="s">
        <v>116</v>
      </c>
      <c r="B50" s="155" t="s">
        <v>120</v>
      </c>
      <c r="C50" s="25" t="s">
        <v>45</v>
      </c>
      <c r="D50" s="88"/>
      <c r="E50" s="76"/>
      <c r="F50" s="88"/>
      <c r="G50" s="88"/>
      <c r="H50" s="88"/>
      <c r="I50" s="88"/>
      <c r="J50" s="88"/>
      <c r="K50" s="76">
        <f t="shared" si="10"/>
        <v>0</v>
      </c>
      <c r="L50" s="88"/>
      <c r="M50" s="76">
        <f t="shared" si="11"/>
        <v>0</v>
      </c>
      <c r="N50" s="88">
        <v>0</v>
      </c>
      <c r="O50" s="76">
        <f t="shared" si="12"/>
        <v>0</v>
      </c>
      <c r="P50" s="88">
        <v>0</v>
      </c>
      <c r="Q50" s="76">
        <f t="shared" si="6"/>
        <v>0</v>
      </c>
    </row>
    <row r="51" spans="1:17" s="22" customFormat="1" ht="18.95" customHeight="1" x14ac:dyDescent="0.25">
      <c r="A51" s="24" t="s">
        <v>117</v>
      </c>
      <c r="B51" s="155" t="s">
        <v>763</v>
      </c>
      <c r="C51" s="25" t="s">
        <v>765</v>
      </c>
      <c r="D51" s="88"/>
      <c r="E51" s="76"/>
      <c r="F51" s="88"/>
      <c r="G51" s="88"/>
      <c r="H51" s="88"/>
      <c r="I51" s="88"/>
      <c r="J51" s="88"/>
      <c r="K51" s="76">
        <f t="shared" si="10"/>
        <v>0</v>
      </c>
      <c r="L51" s="88">
        <v>48</v>
      </c>
      <c r="M51" s="76">
        <f t="shared" si="11"/>
        <v>0.55231835630057169</v>
      </c>
      <c r="N51" s="88">
        <v>0</v>
      </c>
      <c r="O51" s="76">
        <f t="shared" si="12"/>
        <v>0</v>
      </c>
      <c r="P51" s="88">
        <v>46</v>
      </c>
      <c r="Q51" s="76">
        <f t="shared" si="6"/>
        <v>1.1881853052473879</v>
      </c>
    </row>
    <row r="52" spans="1:17" s="22" customFormat="1" ht="18.95" customHeight="1" x14ac:dyDescent="0.25">
      <c r="A52" s="24" t="s">
        <v>119</v>
      </c>
      <c r="B52" s="155" t="s">
        <v>123</v>
      </c>
      <c r="C52" s="25" t="s">
        <v>46</v>
      </c>
      <c r="D52" s="88"/>
      <c r="E52" s="76"/>
      <c r="F52" s="88"/>
      <c r="G52" s="88"/>
      <c r="H52" s="88"/>
      <c r="I52" s="88"/>
      <c r="J52" s="88"/>
      <c r="K52" s="76">
        <f t="shared" si="10"/>
        <v>0</v>
      </c>
      <c r="L52" s="88">
        <v>25.78</v>
      </c>
      <c r="M52" s="76">
        <f t="shared" si="11"/>
        <v>0.29664098386309873</v>
      </c>
      <c r="N52" s="88">
        <v>0.1</v>
      </c>
      <c r="O52" s="76">
        <f>N52/$N$20*100</f>
        <v>5.6376141616867749E-2</v>
      </c>
      <c r="P52" s="88">
        <v>65.09</v>
      </c>
      <c r="Q52" s="76">
        <f t="shared" si="6"/>
        <v>1.6812822069250537</v>
      </c>
    </row>
    <row r="53" spans="1:17" s="22" customFormat="1" ht="18.95" customHeight="1" x14ac:dyDescent="0.25">
      <c r="A53" s="24" t="s">
        <v>121</v>
      </c>
      <c r="B53" s="155" t="s">
        <v>868</v>
      </c>
      <c r="C53" s="25"/>
      <c r="D53" s="88">
        <v>0</v>
      </c>
      <c r="E53" s="76"/>
      <c r="F53" s="88"/>
      <c r="G53" s="88"/>
      <c r="H53" s="88"/>
      <c r="I53" s="88"/>
      <c r="J53" s="88">
        <v>1.77</v>
      </c>
      <c r="K53" s="76">
        <f t="shared" si="10"/>
        <v>0.14525818205692154</v>
      </c>
      <c r="L53" s="88">
        <v>939.7399999999999</v>
      </c>
      <c r="M53" s="76">
        <f>L53/$L$20*100</f>
        <v>10.8132427531229</v>
      </c>
      <c r="N53" s="88">
        <v>0.04</v>
      </c>
      <c r="O53" s="76">
        <f>N53/$N$20*100</f>
        <v>2.2550456646747097E-2</v>
      </c>
      <c r="P53" s="88">
        <v>180.5</v>
      </c>
      <c r="Q53" s="76">
        <f t="shared" si="6"/>
        <v>4.6623358173294243</v>
      </c>
    </row>
    <row r="54" spans="1:17" s="53" customFormat="1" ht="18.95" customHeight="1" x14ac:dyDescent="0.25">
      <c r="A54" s="52" t="s">
        <v>304</v>
      </c>
      <c r="B54" s="84" t="s">
        <v>125</v>
      </c>
      <c r="C54" s="157" t="s">
        <v>47</v>
      </c>
      <c r="D54" s="95"/>
      <c r="E54" s="96"/>
      <c r="F54" s="95"/>
      <c r="G54" s="95"/>
      <c r="H54" s="95"/>
      <c r="I54" s="95"/>
      <c r="J54" s="95"/>
      <c r="K54" s="96">
        <f>J54/$J$53*100</f>
        <v>0</v>
      </c>
      <c r="L54" s="95">
        <v>8.51</v>
      </c>
      <c r="M54" s="96">
        <f>L54/$L$53*100</f>
        <v>0.90556962564113486</v>
      </c>
      <c r="N54" s="95">
        <v>0</v>
      </c>
      <c r="O54" s="96">
        <f>N54/$N$53*100</f>
        <v>0</v>
      </c>
      <c r="P54" s="95">
        <v>0</v>
      </c>
      <c r="Q54" s="96">
        <f>P54/$P$53*100</f>
        <v>0</v>
      </c>
    </row>
    <row r="55" spans="1:17" s="53" customFormat="1" ht="20.100000000000001" hidden="1" customHeight="1" x14ac:dyDescent="0.25">
      <c r="A55" s="52" t="s">
        <v>304</v>
      </c>
      <c r="B55" s="158" t="s">
        <v>127</v>
      </c>
      <c r="C55" s="157" t="s">
        <v>48</v>
      </c>
      <c r="D55" s="95"/>
      <c r="E55" s="96"/>
      <c r="F55" s="95"/>
      <c r="G55" s="95"/>
      <c r="H55" s="95"/>
      <c r="I55" s="95"/>
      <c r="J55" s="95"/>
      <c r="K55" s="96">
        <f t="shared" ref="K55:K60" si="13">J55/$J$53*100</f>
        <v>0</v>
      </c>
      <c r="L55" s="95"/>
      <c r="M55" s="96">
        <f t="shared" ref="M55:M59" si="14">L55/$L$53*100</f>
        <v>0</v>
      </c>
      <c r="N55" s="95">
        <v>0</v>
      </c>
      <c r="O55" s="96">
        <f t="shared" ref="O55:O60" si="15">N55/$N$53*100</f>
        <v>0</v>
      </c>
      <c r="P55" s="95">
        <v>0</v>
      </c>
      <c r="Q55" s="96">
        <f t="shared" ref="Q55:Q59" si="16">P55/$P$53*100</f>
        <v>0</v>
      </c>
    </row>
    <row r="56" spans="1:17" s="53" customFormat="1" ht="20.100000000000001" hidden="1" customHeight="1" x14ac:dyDescent="0.25">
      <c r="A56" s="52" t="s">
        <v>304</v>
      </c>
      <c r="B56" s="158" t="s">
        <v>129</v>
      </c>
      <c r="C56" s="157" t="s">
        <v>49</v>
      </c>
      <c r="D56" s="95"/>
      <c r="E56" s="96"/>
      <c r="F56" s="95"/>
      <c r="G56" s="95"/>
      <c r="H56" s="95"/>
      <c r="I56" s="95"/>
      <c r="J56" s="95"/>
      <c r="K56" s="96">
        <f t="shared" si="13"/>
        <v>0</v>
      </c>
      <c r="L56" s="95"/>
      <c r="M56" s="96">
        <f t="shared" si="14"/>
        <v>0</v>
      </c>
      <c r="N56" s="95">
        <v>0</v>
      </c>
      <c r="O56" s="96">
        <f t="shared" si="15"/>
        <v>0</v>
      </c>
      <c r="P56" s="95">
        <v>0</v>
      </c>
      <c r="Q56" s="96">
        <f t="shared" si="16"/>
        <v>0</v>
      </c>
    </row>
    <row r="57" spans="1:17" s="53" customFormat="1" ht="20.100000000000001" hidden="1" customHeight="1" x14ac:dyDescent="0.25">
      <c r="A57" s="52" t="s">
        <v>304</v>
      </c>
      <c r="B57" s="158" t="s">
        <v>131</v>
      </c>
      <c r="C57" s="157" t="s">
        <v>50</v>
      </c>
      <c r="D57" s="95"/>
      <c r="E57" s="96"/>
      <c r="F57" s="95"/>
      <c r="G57" s="95"/>
      <c r="H57" s="95"/>
      <c r="I57" s="95"/>
      <c r="J57" s="95"/>
      <c r="K57" s="96">
        <f t="shared" si="13"/>
        <v>0</v>
      </c>
      <c r="L57" s="95"/>
      <c r="M57" s="96">
        <f t="shared" si="14"/>
        <v>0</v>
      </c>
      <c r="N57" s="95">
        <v>0</v>
      </c>
      <c r="O57" s="96">
        <f t="shared" si="15"/>
        <v>0</v>
      </c>
      <c r="P57" s="95"/>
      <c r="Q57" s="96">
        <f t="shared" si="16"/>
        <v>0</v>
      </c>
    </row>
    <row r="58" spans="1:17" s="53" customFormat="1" ht="18.95" customHeight="1" x14ac:dyDescent="0.25">
      <c r="A58" s="52" t="s">
        <v>304</v>
      </c>
      <c r="B58" s="158" t="s">
        <v>768</v>
      </c>
      <c r="C58" s="157" t="s">
        <v>51</v>
      </c>
      <c r="D58" s="95"/>
      <c r="E58" s="96"/>
      <c r="F58" s="95"/>
      <c r="G58" s="95"/>
      <c r="H58" s="95"/>
      <c r="I58" s="95"/>
      <c r="J58" s="95">
        <v>1.77</v>
      </c>
      <c r="K58" s="95">
        <f t="shared" si="13"/>
        <v>100</v>
      </c>
      <c r="L58" s="95">
        <v>917.05</v>
      </c>
      <c r="M58" s="96">
        <f>L58/$L$53*100</f>
        <v>97.585502372996785</v>
      </c>
      <c r="N58" s="95">
        <v>0.04</v>
      </c>
      <c r="O58" s="95">
        <f>N58/$N$53*100</f>
        <v>100</v>
      </c>
      <c r="P58" s="95">
        <v>178.66</v>
      </c>
      <c r="Q58" s="96">
        <f>P58/$P$53*100</f>
        <v>98.980609418282555</v>
      </c>
    </row>
    <row r="59" spans="1:17" s="53" customFormat="1" ht="18.95" customHeight="1" x14ac:dyDescent="0.25">
      <c r="A59" s="52" t="s">
        <v>304</v>
      </c>
      <c r="B59" s="158" t="s">
        <v>133</v>
      </c>
      <c r="C59" s="157" t="s">
        <v>52</v>
      </c>
      <c r="D59" s="95"/>
      <c r="E59" s="96"/>
      <c r="F59" s="95"/>
      <c r="G59" s="95"/>
      <c r="H59" s="95"/>
      <c r="I59" s="95"/>
      <c r="J59" s="95"/>
      <c r="K59" s="96">
        <f t="shared" si="13"/>
        <v>0</v>
      </c>
      <c r="L59" s="95">
        <v>1.1200000000000001</v>
      </c>
      <c r="M59" s="96">
        <f t="shared" si="14"/>
        <v>0.11918190137697664</v>
      </c>
      <c r="N59" s="95">
        <v>0</v>
      </c>
      <c r="O59" s="96">
        <f t="shared" si="15"/>
        <v>0</v>
      </c>
      <c r="P59" s="95">
        <v>0</v>
      </c>
      <c r="Q59" s="96">
        <f t="shared" si="16"/>
        <v>0</v>
      </c>
    </row>
    <row r="60" spans="1:17" s="53" customFormat="1" ht="18.95" customHeight="1" x14ac:dyDescent="0.25">
      <c r="A60" s="52" t="s">
        <v>304</v>
      </c>
      <c r="B60" s="158" t="s">
        <v>135</v>
      </c>
      <c r="C60" s="157" t="s">
        <v>53</v>
      </c>
      <c r="D60" s="95"/>
      <c r="E60" s="96"/>
      <c r="F60" s="95"/>
      <c r="G60" s="95"/>
      <c r="H60" s="95"/>
      <c r="I60" s="95"/>
      <c r="J60" s="95"/>
      <c r="K60" s="96">
        <f t="shared" si="13"/>
        <v>0</v>
      </c>
      <c r="L60" s="95">
        <v>13.06</v>
      </c>
      <c r="M60" s="96">
        <f>L60/$L$53*100</f>
        <v>1.3897460999851026</v>
      </c>
      <c r="N60" s="95">
        <v>0</v>
      </c>
      <c r="O60" s="96">
        <f t="shared" si="15"/>
        <v>0</v>
      </c>
      <c r="P60" s="95">
        <v>1.84</v>
      </c>
      <c r="Q60" s="96">
        <f>P60/$P$53*100</f>
        <v>1.0193905817174516</v>
      </c>
    </row>
    <row r="61" spans="1:17" s="49" customFormat="1" ht="18.95" customHeight="1" x14ac:dyDescent="0.25">
      <c r="A61" s="77">
        <v>3</v>
      </c>
      <c r="B61" s="78" t="s">
        <v>136</v>
      </c>
      <c r="C61" s="129" t="s">
        <v>54</v>
      </c>
      <c r="D61" s="94"/>
      <c r="E61" s="75"/>
      <c r="F61" s="94"/>
      <c r="G61" s="94"/>
      <c r="H61" s="94"/>
      <c r="I61" s="94"/>
      <c r="J61" s="94"/>
      <c r="K61" s="75"/>
      <c r="L61" s="94">
        <v>10.52</v>
      </c>
      <c r="M61" s="75">
        <f>L61/L5*100</f>
        <v>5.733076253183983E-2</v>
      </c>
      <c r="N61" s="94">
        <v>9.58</v>
      </c>
      <c r="O61" s="75">
        <f>N61/N5*100</f>
        <v>3.0003131850923901</v>
      </c>
      <c r="P61" s="94">
        <v>0</v>
      </c>
      <c r="Q61" s="75"/>
    </row>
  </sheetData>
  <mergeCells count="12">
    <mergeCell ref="N3:O3"/>
    <mergeCell ref="P3:Q3"/>
    <mergeCell ref="A1:B1"/>
    <mergeCell ref="A2:Q2"/>
    <mergeCell ref="A3:A4"/>
    <mergeCell ref="B3:B4"/>
    <mergeCell ref="C3:C4"/>
    <mergeCell ref="D3:E3"/>
    <mergeCell ref="F3:G3"/>
    <mergeCell ref="H3:I3"/>
    <mergeCell ref="J3:K3"/>
    <mergeCell ref="L3:M3"/>
  </mergeCells>
  <printOptions horizontalCentered="1"/>
  <pageMargins left="0.43307086614173229" right="0.43307086614173229" top="0.59055118110236227" bottom="0.43307086614173229" header="0.31496062992125984" footer="0.11811023622047245"/>
  <pageSetup paperSize="9" firstPageNumber="33" orientation="landscape" useFirstPageNumber="1" r:id="rId1"/>
  <headerFooter>
    <oddFooter>&amp;L&amp;"Times New Roman,Regular"Biểu 14/CT&amp;R&amp;"Times New Roman,Regular"Trang &amp;P</oddFooter>
  </headerFooter>
  <ignoredErrors>
    <ignoredError sqref="E5:L5 E9:I9 E14:I16 F13:I13 E11:I11 O10:O11 N20 N21 M20 E12:I12 N5:P5 E10:I10 K53 K14:K16 K11 K10 O53" formula="1"/>
    <ignoredError sqref="O6 O8 M8 K8 K6 E6:I6 E8:I8" formula="1" formulaRange="1"/>
    <ignoredError sqref="D7:Q7 D8 J8 D6 J6 L6:N6 L8 N8 P8:Q8 P6:Q6" formulaRange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BI65"/>
  <sheetViews>
    <sheetView showZeros="0" workbookViewId="0">
      <pane xSplit="4" ySplit="7" topLeftCell="W8" activePane="bottomRight" state="frozen"/>
      <selection activeCell="F7" sqref="F7"/>
      <selection pane="topRight" activeCell="F7" sqref="F7"/>
      <selection pane="bottomLeft" activeCell="F7" sqref="F7"/>
      <selection pane="bottomRight" activeCell="L26" sqref="L26"/>
    </sheetView>
  </sheetViews>
  <sheetFormatPr defaultColWidth="7.85546875" defaultRowHeight="12.75" x14ac:dyDescent="0.2"/>
  <cols>
    <col min="1" max="1" width="5.42578125" style="1" customWidth="1"/>
    <col min="2" max="2" width="45" style="18" customWidth="1"/>
    <col min="3" max="3" width="6.5703125" style="2" bestFit="1" customWidth="1"/>
    <col min="4" max="4" width="14.42578125" style="3" bestFit="1" customWidth="1"/>
    <col min="5" max="5" width="7.42578125" style="3" bestFit="1" customWidth="1"/>
    <col min="6" max="7" width="6.42578125" style="3" bestFit="1" customWidth="1"/>
    <col min="8" max="8" width="7.5703125" style="3" hidden="1" customWidth="1"/>
    <col min="9" max="9" width="7.7109375" style="3" hidden="1" customWidth="1"/>
    <col min="10" max="10" width="5.7109375" style="3" customWidth="1"/>
    <col min="11" max="11" width="6.42578125" style="3" bestFit="1" customWidth="1"/>
    <col min="12" max="17" width="5.7109375" style="3" customWidth="1"/>
    <col min="18" max="18" width="6.42578125" style="3" bestFit="1" customWidth="1"/>
    <col min="19" max="26" width="5.7109375" style="3" customWidth="1"/>
    <col min="27" max="27" width="6.42578125" style="3" bestFit="1" customWidth="1"/>
    <col min="28" max="38" width="5.7109375" style="3" customWidth="1"/>
    <col min="39" max="39" width="5.140625" style="3" bestFit="1" customWidth="1"/>
    <col min="40" max="40" width="7.7109375" style="3" hidden="1" customWidth="1"/>
    <col min="41" max="44" width="5.7109375" style="3" customWidth="1"/>
    <col min="45" max="45" width="7.7109375" style="3" hidden="1" customWidth="1"/>
    <col min="46" max="48" width="5.7109375" style="3" customWidth="1"/>
    <col min="49" max="49" width="6.5703125" style="3" bestFit="1" customWidth="1"/>
    <col min="50" max="51" width="7.7109375" style="3" hidden="1" customWidth="1"/>
    <col min="52" max="52" width="8.28515625" style="3" hidden="1" customWidth="1"/>
    <col min="53" max="56" width="7.7109375" style="3" hidden="1" customWidth="1"/>
    <col min="57" max="57" width="5.7109375" style="3" customWidth="1"/>
    <col min="58" max="59" width="8.7109375" style="3" customWidth="1"/>
    <col min="60" max="60" width="13.140625" style="3" customWidth="1"/>
    <col min="61" max="61" width="15" style="3" bestFit="1" customWidth="1"/>
    <col min="62" max="16384" width="7.85546875" style="3"/>
  </cols>
  <sheetData>
    <row r="1" spans="1:61" ht="15.75" x14ac:dyDescent="0.25">
      <c r="A1" s="229" t="s">
        <v>625</v>
      </c>
      <c r="B1" s="229"/>
      <c r="C1" s="4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</row>
    <row r="2" spans="1:61" ht="14.25" x14ac:dyDescent="0.2">
      <c r="A2" s="237" t="s">
        <v>852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  <c r="BI2" s="237"/>
    </row>
    <row r="3" spans="1:61" ht="15.75" x14ac:dyDescent="0.2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203" t="s">
        <v>0</v>
      </c>
      <c r="BE3" s="203"/>
      <c r="BF3" s="203"/>
      <c r="BG3" s="203"/>
      <c r="BH3" s="203"/>
      <c r="BI3" s="203"/>
    </row>
    <row r="4" spans="1:61" s="13" customFormat="1" ht="17.100000000000001" customHeight="1" x14ac:dyDescent="0.25">
      <c r="A4" s="238" t="s">
        <v>138</v>
      </c>
      <c r="B4" s="228" t="s">
        <v>1</v>
      </c>
      <c r="C4" s="228" t="s">
        <v>2</v>
      </c>
      <c r="D4" s="236" t="s">
        <v>775</v>
      </c>
      <c r="E4" s="239" t="s">
        <v>283</v>
      </c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4" t="s">
        <v>911</v>
      </c>
      <c r="BG4" s="236" t="s">
        <v>912</v>
      </c>
      <c r="BH4" s="234" t="s">
        <v>4</v>
      </c>
      <c r="BI4" s="236" t="s">
        <v>280</v>
      </c>
    </row>
    <row r="5" spans="1:61" s="9" customFormat="1" ht="17.100000000000001" customHeight="1" x14ac:dyDescent="0.25">
      <c r="A5" s="238"/>
      <c r="B5" s="228"/>
      <c r="C5" s="230"/>
      <c r="D5" s="236"/>
      <c r="E5" s="184" t="s">
        <v>5</v>
      </c>
      <c r="F5" s="185" t="s">
        <v>6</v>
      </c>
      <c r="G5" s="185" t="s">
        <v>7</v>
      </c>
      <c r="H5" s="185" t="s">
        <v>8</v>
      </c>
      <c r="I5" s="185" t="s">
        <v>9</v>
      </c>
      <c r="J5" s="185" t="s">
        <v>10</v>
      </c>
      <c r="K5" s="185" t="s">
        <v>11</v>
      </c>
      <c r="L5" s="185" t="s">
        <v>12</v>
      </c>
      <c r="M5" s="185" t="s">
        <v>13</v>
      </c>
      <c r="N5" s="185" t="s">
        <v>14</v>
      </c>
      <c r="O5" s="185" t="s">
        <v>15</v>
      </c>
      <c r="P5" s="185" t="s">
        <v>16</v>
      </c>
      <c r="Q5" s="185" t="s">
        <v>17</v>
      </c>
      <c r="R5" s="184" t="s">
        <v>18</v>
      </c>
      <c r="S5" s="185" t="s">
        <v>19</v>
      </c>
      <c r="T5" s="185" t="s">
        <v>20</v>
      </c>
      <c r="U5" s="185" t="s">
        <v>21</v>
      </c>
      <c r="V5" s="185" t="s">
        <v>22</v>
      </c>
      <c r="W5" s="185" t="s">
        <v>23</v>
      </c>
      <c r="X5" s="185" t="s">
        <v>24</v>
      </c>
      <c r="Y5" s="185" t="s">
        <v>25</v>
      </c>
      <c r="Z5" s="185" t="s">
        <v>26</v>
      </c>
      <c r="AA5" s="185" t="s">
        <v>27</v>
      </c>
      <c r="AB5" s="178" t="s">
        <v>28</v>
      </c>
      <c r="AC5" s="178" t="s">
        <v>29</v>
      </c>
      <c r="AD5" s="178" t="s">
        <v>30</v>
      </c>
      <c r="AE5" s="178" t="s">
        <v>31</v>
      </c>
      <c r="AF5" s="178" t="s">
        <v>32</v>
      </c>
      <c r="AG5" s="178" t="s">
        <v>33</v>
      </c>
      <c r="AH5" s="178" t="s">
        <v>34</v>
      </c>
      <c r="AI5" s="178" t="s">
        <v>35</v>
      </c>
      <c r="AJ5" s="178" t="s">
        <v>36</v>
      </c>
      <c r="AK5" s="178" t="s">
        <v>37</v>
      </c>
      <c r="AL5" s="178" t="s">
        <v>38</v>
      </c>
      <c r="AM5" s="185" t="s">
        <v>39</v>
      </c>
      <c r="AN5" s="185" t="s">
        <v>40</v>
      </c>
      <c r="AO5" s="185" t="s">
        <v>41</v>
      </c>
      <c r="AP5" s="185" t="s">
        <v>42</v>
      </c>
      <c r="AQ5" s="185" t="s">
        <v>43</v>
      </c>
      <c r="AR5" s="185" t="s">
        <v>766</v>
      </c>
      <c r="AS5" s="185" t="s">
        <v>44</v>
      </c>
      <c r="AT5" s="185" t="s">
        <v>45</v>
      </c>
      <c r="AU5" s="185" t="s">
        <v>765</v>
      </c>
      <c r="AV5" s="185" t="s">
        <v>46</v>
      </c>
      <c r="AW5" s="182" t="s">
        <v>867</v>
      </c>
      <c r="AX5" s="185" t="s">
        <v>47</v>
      </c>
      <c r="AY5" s="185" t="s">
        <v>48</v>
      </c>
      <c r="AZ5" s="185" t="s">
        <v>49</v>
      </c>
      <c r="BA5" s="185" t="s">
        <v>50</v>
      </c>
      <c r="BB5" s="185" t="s">
        <v>51</v>
      </c>
      <c r="BC5" s="185" t="s">
        <v>52</v>
      </c>
      <c r="BD5" s="185" t="s">
        <v>53</v>
      </c>
      <c r="BE5" s="184" t="s">
        <v>54</v>
      </c>
      <c r="BF5" s="235"/>
      <c r="BG5" s="236"/>
      <c r="BH5" s="235"/>
      <c r="BI5" s="236"/>
    </row>
    <row r="6" spans="1:61" s="13" customFormat="1" ht="15.95" customHeight="1" x14ac:dyDescent="0.25">
      <c r="A6" s="16"/>
      <c r="B6" s="110" t="s">
        <v>55</v>
      </c>
      <c r="C6" s="110"/>
      <c r="D6" s="88">
        <v>140894.92000000001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88"/>
      <c r="BI6" s="148">
        <f>BI7+BI20+BI59</f>
        <v>143896.6</v>
      </c>
    </row>
    <row r="7" spans="1:61" s="11" customFormat="1" ht="15.95" customHeight="1" x14ac:dyDescent="0.25">
      <c r="A7" s="10">
        <v>1</v>
      </c>
      <c r="B7" s="10" t="s">
        <v>56</v>
      </c>
      <c r="C7" s="181" t="s">
        <v>5</v>
      </c>
      <c r="D7" s="94">
        <v>115319.61</v>
      </c>
      <c r="E7" s="104">
        <f>$D7-$BG7</f>
        <v>107172.11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>
        <v>8147.4999999999991</v>
      </c>
      <c r="S7" s="94">
        <v>289.71000000000004</v>
      </c>
      <c r="T7" s="94">
        <v>103.76000000000003</v>
      </c>
      <c r="U7" s="94">
        <v>1818.47</v>
      </c>
      <c r="V7" s="94">
        <v>0</v>
      </c>
      <c r="W7" s="94">
        <v>167.99</v>
      </c>
      <c r="X7" s="94">
        <v>138.82</v>
      </c>
      <c r="Y7" s="94">
        <v>180.07</v>
      </c>
      <c r="Z7" s="94">
        <v>0</v>
      </c>
      <c r="AA7" s="94">
        <v>2483.0400000000004</v>
      </c>
      <c r="AB7" s="94">
        <v>110.92999999999998</v>
      </c>
      <c r="AC7" s="94">
        <v>67.38</v>
      </c>
      <c r="AD7" s="94">
        <v>799.4000000000002</v>
      </c>
      <c r="AE7" s="94">
        <v>536.87</v>
      </c>
      <c r="AF7" s="94">
        <v>14.18</v>
      </c>
      <c r="AG7" s="94">
        <v>5.22</v>
      </c>
      <c r="AH7" s="94">
        <v>650.91000000000031</v>
      </c>
      <c r="AI7" s="94">
        <v>192.39</v>
      </c>
      <c r="AJ7" s="94">
        <v>58.010000000000005</v>
      </c>
      <c r="AK7" s="94">
        <v>27.61</v>
      </c>
      <c r="AL7" s="94">
        <v>20.140000000000004</v>
      </c>
      <c r="AM7" s="94">
        <v>36.450000000000003</v>
      </c>
      <c r="AN7" s="94">
        <v>0</v>
      </c>
      <c r="AO7" s="94">
        <v>156.29999999999995</v>
      </c>
      <c r="AP7" s="94">
        <v>1130.1199999999994</v>
      </c>
      <c r="AQ7" s="94">
        <v>1541.05</v>
      </c>
      <c r="AR7" s="94">
        <v>17.489999999999998</v>
      </c>
      <c r="AS7" s="94">
        <v>0</v>
      </c>
      <c r="AT7" s="94">
        <v>0</v>
      </c>
      <c r="AU7" s="94">
        <v>7.2299999999999995</v>
      </c>
      <c r="AV7" s="94">
        <v>77</v>
      </c>
      <c r="AW7" s="94">
        <v>0</v>
      </c>
      <c r="AX7" s="94">
        <v>0</v>
      </c>
      <c r="AY7" s="94">
        <v>0</v>
      </c>
      <c r="AZ7" s="94">
        <v>0</v>
      </c>
      <c r="BA7" s="94">
        <v>0</v>
      </c>
      <c r="BB7" s="94">
        <v>0</v>
      </c>
      <c r="BC7" s="94">
        <v>0</v>
      </c>
      <c r="BD7" s="94">
        <v>0</v>
      </c>
      <c r="BE7" s="94">
        <v>0</v>
      </c>
      <c r="BF7" s="94"/>
      <c r="BG7" s="94">
        <f>R7+BE7</f>
        <v>8147.4999999999991</v>
      </c>
      <c r="BH7" s="94">
        <f>E$61-BG7</f>
        <v>-5630.0099999999984</v>
      </c>
      <c r="BI7" s="147">
        <f>D7+BH7</f>
        <v>109689.60000000001</v>
      </c>
    </row>
    <row r="8" spans="1:61" s="13" customFormat="1" ht="15.95" customHeight="1" x14ac:dyDescent="0.25">
      <c r="A8" s="12" t="s">
        <v>57</v>
      </c>
      <c r="B8" s="12" t="s">
        <v>58</v>
      </c>
      <c r="C8" s="182" t="s">
        <v>6</v>
      </c>
      <c r="D8" s="88">
        <v>91626.64</v>
      </c>
      <c r="E8" s="88"/>
      <c r="F8" s="105">
        <f>$D8-$BG8</f>
        <v>76103.83</v>
      </c>
      <c r="G8" s="88"/>
      <c r="H8" s="88"/>
      <c r="I8" s="88"/>
      <c r="J8" s="88">
        <v>760.47</v>
      </c>
      <c r="K8" s="88">
        <v>9564.9600000000009</v>
      </c>
      <c r="L8" s="88">
        <v>0</v>
      </c>
      <c r="M8" s="88">
        <v>0</v>
      </c>
      <c r="N8" s="88">
        <v>0</v>
      </c>
      <c r="O8" s="88">
        <v>1089.18</v>
      </c>
      <c r="P8" s="88">
        <v>0</v>
      </c>
      <c r="Q8" s="88">
        <v>283.69</v>
      </c>
      <c r="R8" s="88">
        <v>3824.51</v>
      </c>
      <c r="S8" s="88">
        <v>280.11</v>
      </c>
      <c r="T8" s="88">
        <v>23.160000000000011</v>
      </c>
      <c r="U8" s="88">
        <v>1209.05</v>
      </c>
      <c r="V8" s="88">
        <v>0</v>
      </c>
      <c r="W8" s="88">
        <v>111.1</v>
      </c>
      <c r="X8" s="88">
        <v>27.409999999999993</v>
      </c>
      <c r="Y8" s="88">
        <v>84.669999999999987</v>
      </c>
      <c r="Z8" s="88">
        <v>0</v>
      </c>
      <c r="AA8" s="88">
        <v>776.02999999999975</v>
      </c>
      <c r="AB8" s="88">
        <v>46.429999999999978</v>
      </c>
      <c r="AC8" s="88">
        <v>21.009999999999998</v>
      </c>
      <c r="AD8" s="88">
        <v>163.87000000000009</v>
      </c>
      <c r="AE8" s="88">
        <v>144.72999999999999</v>
      </c>
      <c r="AF8" s="88">
        <v>2</v>
      </c>
      <c r="AG8" s="88">
        <v>1.1100000000000001</v>
      </c>
      <c r="AH8" s="88">
        <v>213.25999999999982</v>
      </c>
      <c r="AI8" s="88">
        <v>110.82</v>
      </c>
      <c r="AJ8" s="88">
        <v>49.900000000000006</v>
      </c>
      <c r="AK8" s="88">
        <v>15.6</v>
      </c>
      <c r="AL8" s="88">
        <v>7.3000000000000016</v>
      </c>
      <c r="AM8" s="88">
        <v>13.5</v>
      </c>
      <c r="AN8" s="88">
        <v>0</v>
      </c>
      <c r="AO8" s="88">
        <v>125.60999999999996</v>
      </c>
      <c r="AP8" s="88">
        <v>539.04</v>
      </c>
      <c r="AQ8" s="88">
        <v>603.11</v>
      </c>
      <c r="AR8" s="88">
        <v>7.26</v>
      </c>
      <c r="AS8" s="88">
        <v>0</v>
      </c>
      <c r="AT8" s="88">
        <v>0</v>
      </c>
      <c r="AU8" s="88">
        <v>1.45</v>
      </c>
      <c r="AV8" s="88">
        <v>23.009999999999998</v>
      </c>
      <c r="AW8" s="88">
        <v>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/>
      <c r="BG8" s="88">
        <f>SUM(J8:R8)+BE8</f>
        <v>15522.810000000001</v>
      </c>
      <c r="BH8" s="88">
        <f>F$61-BG8</f>
        <v>-15096.640000000001</v>
      </c>
      <c r="BI8" s="148">
        <f>D8+BH8</f>
        <v>76530</v>
      </c>
    </row>
    <row r="9" spans="1:61" s="13" customFormat="1" ht="15.95" customHeight="1" x14ac:dyDescent="0.25">
      <c r="A9" s="14"/>
      <c r="B9" s="14" t="s">
        <v>59</v>
      </c>
      <c r="C9" s="15" t="s">
        <v>7</v>
      </c>
      <c r="D9" s="88">
        <v>91626.64</v>
      </c>
      <c r="E9" s="88"/>
      <c r="F9" s="88">
        <v>0</v>
      </c>
      <c r="G9" s="105">
        <f>$D9-$BG9</f>
        <v>76103.83</v>
      </c>
      <c r="H9" s="88">
        <v>0</v>
      </c>
      <c r="I9" s="88">
        <v>0</v>
      </c>
      <c r="J9" s="88">
        <v>760.47</v>
      </c>
      <c r="K9" s="88">
        <v>9564.9600000000009</v>
      </c>
      <c r="L9" s="88">
        <v>0</v>
      </c>
      <c r="M9" s="88">
        <v>0</v>
      </c>
      <c r="N9" s="88">
        <v>0</v>
      </c>
      <c r="O9" s="88">
        <v>1089.18</v>
      </c>
      <c r="P9" s="88">
        <v>0</v>
      </c>
      <c r="Q9" s="88">
        <v>283.69</v>
      </c>
      <c r="R9" s="88">
        <v>3824.51</v>
      </c>
      <c r="S9" s="88">
        <v>280.11</v>
      </c>
      <c r="T9" s="88">
        <v>23.160000000000011</v>
      </c>
      <c r="U9" s="88">
        <v>1209.05</v>
      </c>
      <c r="V9" s="88">
        <v>0</v>
      </c>
      <c r="W9" s="88">
        <v>111.1</v>
      </c>
      <c r="X9" s="88">
        <v>27.409999999999993</v>
      </c>
      <c r="Y9" s="88">
        <v>84.669999999999987</v>
      </c>
      <c r="Z9" s="88">
        <v>0</v>
      </c>
      <c r="AA9" s="88">
        <v>776.02999999999975</v>
      </c>
      <c r="AB9" s="88">
        <v>46.429999999999978</v>
      </c>
      <c r="AC9" s="88">
        <v>21.009999999999998</v>
      </c>
      <c r="AD9" s="88">
        <v>163.87000000000009</v>
      </c>
      <c r="AE9" s="88">
        <v>144.72999999999999</v>
      </c>
      <c r="AF9" s="88">
        <v>2</v>
      </c>
      <c r="AG9" s="88">
        <v>1.1100000000000001</v>
      </c>
      <c r="AH9" s="88">
        <v>213.25999999999982</v>
      </c>
      <c r="AI9" s="88">
        <v>110.82</v>
      </c>
      <c r="AJ9" s="88">
        <v>49.900000000000006</v>
      </c>
      <c r="AK9" s="88">
        <v>15.6</v>
      </c>
      <c r="AL9" s="88">
        <v>7.3000000000000016</v>
      </c>
      <c r="AM9" s="88">
        <v>13.5</v>
      </c>
      <c r="AN9" s="88">
        <v>0</v>
      </c>
      <c r="AO9" s="88">
        <v>125.60999999999996</v>
      </c>
      <c r="AP9" s="88">
        <v>539.04</v>
      </c>
      <c r="AQ9" s="88">
        <v>603.11</v>
      </c>
      <c r="AR9" s="88">
        <v>7.26</v>
      </c>
      <c r="AS9" s="88">
        <v>0</v>
      </c>
      <c r="AT9" s="88">
        <v>0</v>
      </c>
      <c r="AU9" s="88">
        <v>1.45</v>
      </c>
      <c r="AV9" s="88">
        <v>23.009999999999998</v>
      </c>
      <c r="AW9" s="88">
        <v>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/>
      <c r="BG9" s="88">
        <f>SUM(H9:R9)+BE9</f>
        <v>15522.810000000001</v>
      </c>
      <c r="BH9" s="88">
        <f>G$61-BG9</f>
        <v>-15096.640000000001</v>
      </c>
      <c r="BI9" s="148">
        <f t="shared" ref="BI9:BI59" si="0">D9+BH9</f>
        <v>76530</v>
      </c>
    </row>
    <row r="10" spans="1:61" s="13" customFormat="1" ht="20.100000000000001" hidden="1" customHeight="1" x14ac:dyDescent="0.25">
      <c r="A10" s="14"/>
      <c r="B10" s="14" t="s">
        <v>60</v>
      </c>
      <c r="C10" s="15" t="s">
        <v>8</v>
      </c>
      <c r="D10" s="88">
        <v>0</v>
      </c>
      <c r="E10" s="88"/>
      <c r="F10" s="88">
        <v>0</v>
      </c>
      <c r="G10" s="88">
        <v>0</v>
      </c>
      <c r="H10" s="105">
        <f>$D10-$BG10</f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/>
      <c r="BG10" s="88">
        <f>G10+SUM(I10:R10)+BE10</f>
        <v>0</v>
      </c>
      <c r="BH10" s="88">
        <f>H$61-BG10</f>
        <v>0</v>
      </c>
      <c r="BI10" s="148">
        <f t="shared" si="0"/>
        <v>0</v>
      </c>
    </row>
    <row r="11" spans="1:61" s="13" customFormat="1" ht="20.100000000000001" hidden="1" customHeight="1" x14ac:dyDescent="0.25">
      <c r="A11" s="14"/>
      <c r="B11" s="14" t="s">
        <v>61</v>
      </c>
      <c r="C11" s="15" t="s">
        <v>9</v>
      </c>
      <c r="D11" s="88">
        <v>0</v>
      </c>
      <c r="E11" s="88"/>
      <c r="F11" s="88">
        <v>0</v>
      </c>
      <c r="G11" s="88">
        <v>0</v>
      </c>
      <c r="H11" s="88">
        <v>0</v>
      </c>
      <c r="I11" s="105">
        <f>$D11-$BG11</f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/>
      <c r="BG11" s="88">
        <f>SUM(G11:H11)+SUM(J11:R11)+BE11</f>
        <v>0</v>
      </c>
      <c r="BH11" s="88">
        <f>I$61-BG11</f>
        <v>0</v>
      </c>
      <c r="BI11" s="148">
        <f t="shared" si="0"/>
        <v>0</v>
      </c>
    </row>
    <row r="12" spans="1:61" s="13" customFormat="1" ht="15.95" customHeight="1" x14ac:dyDescent="0.25">
      <c r="A12" s="12" t="s">
        <v>62</v>
      </c>
      <c r="B12" s="12" t="s">
        <v>63</v>
      </c>
      <c r="C12" s="182" t="s">
        <v>10</v>
      </c>
      <c r="D12" s="88">
        <v>1447.55</v>
      </c>
      <c r="E12" s="88"/>
      <c r="F12" s="88">
        <v>0</v>
      </c>
      <c r="G12" s="88">
        <v>0</v>
      </c>
      <c r="H12" s="88">
        <v>0</v>
      </c>
      <c r="I12" s="88">
        <v>0</v>
      </c>
      <c r="J12" s="105">
        <f>$D12-$BG12</f>
        <v>1283.73</v>
      </c>
      <c r="K12" s="88">
        <v>0</v>
      </c>
      <c r="L12" s="88">
        <v>0</v>
      </c>
      <c r="M12" s="88">
        <v>0</v>
      </c>
      <c r="N12" s="88">
        <v>0</v>
      </c>
      <c r="O12" s="88">
        <v>42</v>
      </c>
      <c r="P12" s="88">
        <v>0</v>
      </c>
      <c r="Q12" s="88">
        <v>0</v>
      </c>
      <c r="R12" s="88">
        <v>121.82</v>
      </c>
      <c r="S12" s="88">
        <v>0</v>
      </c>
      <c r="T12" s="88">
        <v>0</v>
      </c>
      <c r="U12" s="88">
        <v>56.189999999999991</v>
      </c>
      <c r="V12" s="88">
        <v>0</v>
      </c>
      <c r="W12" s="88">
        <v>1</v>
      </c>
      <c r="X12" s="88">
        <v>10</v>
      </c>
      <c r="Y12" s="88">
        <v>2.5</v>
      </c>
      <c r="Z12" s="88">
        <v>0</v>
      </c>
      <c r="AA12" s="88">
        <v>39.450000000000003</v>
      </c>
      <c r="AB12" s="88">
        <v>12.5</v>
      </c>
      <c r="AC12" s="88">
        <v>0</v>
      </c>
      <c r="AD12" s="88">
        <v>0.97</v>
      </c>
      <c r="AE12" s="88">
        <v>8</v>
      </c>
      <c r="AF12" s="88">
        <v>1.03</v>
      </c>
      <c r="AG12" s="88">
        <v>0</v>
      </c>
      <c r="AH12" s="88">
        <v>16.11</v>
      </c>
      <c r="AI12" s="88">
        <v>0</v>
      </c>
      <c r="AJ12" s="88">
        <v>0.84000000000000008</v>
      </c>
      <c r="AK12" s="88">
        <v>0</v>
      </c>
      <c r="AL12" s="88">
        <v>0</v>
      </c>
      <c r="AM12" s="88">
        <v>0.5</v>
      </c>
      <c r="AN12" s="88">
        <v>0</v>
      </c>
      <c r="AO12" s="88">
        <v>0</v>
      </c>
      <c r="AP12" s="88">
        <v>8.68</v>
      </c>
      <c r="AQ12" s="88">
        <v>3</v>
      </c>
      <c r="AR12" s="88">
        <v>0</v>
      </c>
      <c r="AS12" s="88">
        <v>0</v>
      </c>
      <c r="AT12" s="88">
        <v>0</v>
      </c>
      <c r="AU12" s="88">
        <v>0</v>
      </c>
      <c r="AV12" s="88">
        <v>0.5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/>
      <c r="BG12" s="88">
        <f>F12+SUM(K12:R12)+BE12</f>
        <v>163.82</v>
      </c>
      <c r="BH12" s="88">
        <f>J$61-BG12</f>
        <v>596.65000000000009</v>
      </c>
      <c r="BI12" s="148">
        <f t="shared" si="0"/>
        <v>2044.2</v>
      </c>
    </row>
    <row r="13" spans="1:61" s="13" customFormat="1" ht="15.95" customHeight="1" x14ac:dyDescent="0.25">
      <c r="A13" s="12" t="s">
        <v>64</v>
      </c>
      <c r="B13" s="12" t="s">
        <v>65</v>
      </c>
      <c r="C13" s="182" t="s">
        <v>11</v>
      </c>
      <c r="D13" s="88">
        <v>20682.78</v>
      </c>
      <c r="E13" s="88"/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105">
        <f>$D13-$BG13</f>
        <v>16403.190000000002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86.649999999999991</v>
      </c>
      <c r="R13" s="88">
        <v>4192.9399999999987</v>
      </c>
      <c r="S13" s="88">
        <v>9.6</v>
      </c>
      <c r="T13" s="88">
        <v>80.600000000000023</v>
      </c>
      <c r="U13" s="88">
        <v>552.90000000000009</v>
      </c>
      <c r="V13" s="88">
        <v>0</v>
      </c>
      <c r="W13" s="88">
        <v>55.89</v>
      </c>
      <c r="X13" s="88">
        <v>101.41</v>
      </c>
      <c r="Y13" s="88">
        <v>92.899999999999991</v>
      </c>
      <c r="Z13" s="88">
        <v>0</v>
      </c>
      <c r="AA13" s="88">
        <v>1664.6600000000005</v>
      </c>
      <c r="AB13" s="88">
        <v>51.809999999999995</v>
      </c>
      <c r="AC13" s="88">
        <v>46.37</v>
      </c>
      <c r="AD13" s="88">
        <v>633.18000000000006</v>
      </c>
      <c r="AE13" s="88">
        <v>383.80999999999995</v>
      </c>
      <c r="AF13" s="88">
        <v>11.15</v>
      </c>
      <c r="AG13" s="88">
        <v>4.1099999999999994</v>
      </c>
      <c r="AH13" s="88">
        <v>421.54000000000053</v>
      </c>
      <c r="AI13" s="88">
        <v>81.569999999999993</v>
      </c>
      <c r="AJ13" s="88">
        <v>7.27</v>
      </c>
      <c r="AK13" s="88">
        <v>12.01</v>
      </c>
      <c r="AL13" s="88">
        <v>11.840000000000002</v>
      </c>
      <c r="AM13" s="88">
        <v>22.45</v>
      </c>
      <c r="AN13" s="88">
        <v>0</v>
      </c>
      <c r="AO13" s="88">
        <v>30.690000000000005</v>
      </c>
      <c r="AP13" s="88">
        <v>577.39999999999952</v>
      </c>
      <c r="AQ13" s="88">
        <v>934.93999999999994</v>
      </c>
      <c r="AR13" s="88">
        <v>10.229999999999999</v>
      </c>
      <c r="AS13" s="88">
        <v>0</v>
      </c>
      <c r="AT13" s="88">
        <v>0</v>
      </c>
      <c r="AU13" s="88">
        <v>5.7799999999999994</v>
      </c>
      <c r="AV13" s="88">
        <v>53.489999999999995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/>
      <c r="BG13" s="88">
        <f>F13+J13+SUM(L13:R13)+BE13</f>
        <v>4279.5899999999983</v>
      </c>
      <c r="BH13" s="88">
        <f>K$61-BG13</f>
        <v>8559.0800000000017</v>
      </c>
      <c r="BI13" s="148">
        <f t="shared" si="0"/>
        <v>29241.86</v>
      </c>
    </row>
    <row r="14" spans="1:61" s="13" customFormat="1" ht="15.95" customHeight="1" x14ac:dyDescent="0.25">
      <c r="A14" s="12" t="s">
        <v>66</v>
      </c>
      <c r="B14" s="12" t="s">
        <v>67</v>
      </c>
      <c r="C14" s="182" t="s">
        <v>12</v>
      </c>
      <c r="D14" s="88">
        <v>0</v>
      </c>
      <c r="E14" s="88"/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105">
        <f>$D14-$BG14</f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/>
      <c r="BG14" s="88">
        <f>F14+SUM(J14:K14)+SUM(M14:R14)+BE14</f>
        <v>0</v>
      </c>
      <c r="BH14" s="88">
        <f>L$61-BG14</f>
        <v>0</v>
      </c>
      <c r="BI14" s="148">
        <f t="shared" si="0"/>
        <v>0</v>
      </c>
    </row>
    <row r="15" spans="1:61" s="13" customFormat="1" ht="15.95" customHeight="1" x14ac:dyDescent="0.25">
      <c r="A15" s="12" t="s">
        <v>68</v>
      </c>
      <c r="B15" s="12" t="s">
        <v>69</v>
      </c>
      <c r="C15" s="182" t="s">
        <v>13</v>
      </c>
      <c r="D15" s="88">
        <v>0</v>
      </c>
      <c r="E15" s="88"/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105">
        <f>$D15-$BG15</f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0</v>
      </c>
      <c r="AW15" s="88">
        <v>0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/>
      <c r="BG15" s="88">
        <f>F15+SUM(J15:L15)+SUM(N15:R15)+BE15</f>
        <v>0</v>
      </c>
      <c r="BH15" s="88">
        <f>M$61-BG15</f>
        <v>0</v>
      </c>
      <c r="BI15" s="148">
        <f t="shared" si="0"/>
        <v>0</v>
      </c>
    </row>
    <row r="16" spans="1:61" s="13" customFormat="1" ht="15.95" customHeight="1" x14ac:dyDescent="0.25">
      <c r="A16" s="12" t="s">
        <v>70</v>
      </c>
      <c r="B16" s="12" t="s">
        <v>71</v>
      </c>
      <c r="C16" s="182" t="s">
        <v>14</v>
      </c>
      <c r="D16" s="88">
        <v>227.14</v>
      </c>
      <c r="E16" s="88"/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227.14</v>
      </c>
      <c r="L16" s="88">
        <v>0</v>
      </c>
      <c r="M16" s="88">
        <v>0</v>
      </c>
      <c r="N16" s="105">
        <f>$D16-$BG16</f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  <c r="AO16" s="88">
        <v>0</v>
      </c>
      <c r="AP16" s="88">
        <v>0</v>
      </c>
      <c r="AQ16" s="88">
        <v>0</v>
      </c>
      <c r="AR16" s="88">
        <v>0</v>
      </c>
      <c r="AS16" s="88">
        <v>0</v>
      </c>
      <c r="AT16" s="88">
        <v>0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0</v>
      </c>
      <c r="BD16" s="88">
        <v>0</v>
      </c>
      <c r="BE16" s="88">
        <v>0</v>
      </c>
      <c r="BF16" s="88"/>
      <c r="BG16" s="88">
        <f>F16+SUM(J16:M16)+SUM(O16:R16)+BE16</f>
        <v>227.14</v>
      </c>
      <c r="BH16" s="88">
        <f>N$61-BG16</f>
        <v>-227.14</v>
      </c>
      <c r="BI16" s="148">
        <f t="shared" si="0"/>
        <v>0</v>
      </c>
    </row>
    <row r="17" spans="1:61" s="13" customFormat="1" ht="15.95" customHeight="1" x14ac:dyDescent="0.25">
      <c r="A17" s="12" t="s">
        <v>72</v>
      </c>
      <c r="B17" s="12" t="s">
        <v>73</v>
      </c>
      <c r="C17" s="182" t="s">
        <v>15</v>
      </c>
      <c r="D17" s="88">
        <v>1332.3</v>
      </c>
      <c r="E17" s="88"/>
      <c r="F17" s="88">
        <v>165</v>
      </c>
      <c r="G17" s="88">
        <v>165</v>
      </c>
      <c r="H17" s="88">
        <v>0</v>
      </c>
      <c r="I17" s="88">
        <v>0</v>
      </c>
      <c r="J17" s="88">
        <v>0</v>
      </c>
      <c r="K17" s="88">
        <v>790.25</v>
      </c>
      <c r="L17" s="88">
        <v>0</v>
      </c>
      <c r="M17" s="88">
        <v>0</v>
      </c>
      <c r="N17" s="88">
        <v>0</v>
      </c>
      <c r="O17" s="105">
        <f>$D17-$BG17</f>
        <v>368.81999999999994</v>
      </c>
      <c r="P17" s="88">
        <v>0</v>
      </c>
      <c r="Q17" s="88">
        <v>0</v>
      </c>
      <c r="R17" s="88">
        <v>8.23</v>
      </c>
      <c r="S17" s="88">
        <v>0</v>
      </c>
      <c r="T17" s="88">
        <v>0</v>
      </c>
      <c r="U17" s="88">
        <v>0.33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2.9000000000000004</v>
      </c>
      <c r="AB17" s="88">
        <v>0.19</v>
      </c>
      <c r="AC17" s="88">
        <v>0</v>
      </c>
      <c r="AD17" s="88">
        <v>1.3800000000000001</v>
      </c>
      <c r="AE17" s="88">
        <v>0.33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1</v>
      </c>
      <c r="AM17" s="88">
        <v>0</v>
      </c>
      <c r="AN17" s="88">
        <v>0</v>
      </c>
      <c r="AO17" s="88">
        <v>0</v>
      </c>
      <c r="AP17" s="88">
        <v>5</v>
      </c>
      <c r="AQ17" s="88">
        <v>0</v>
      </c>
      <c r="AR17" s="88">
        <v>0</v>
      </c>
      <c r="AS17" s="88">
        <v>0</v>
      </c>
      <c r="AT17" s="88">
        <v>0</v>
      </c>
      <c r="AU17" s="88">
        <v>0</v>
      </c>
      <c r="AV17" s="88">
        <v>0</v>
      </c>
      <c r="AW17" s="88">
        <v>0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0</v>
      </c>
      <c r="BD17" s="88">
        <v>0</v>
      </c>
      <c r="BE17" s="88">
        <v>0</v>
      </c>
      <c r="BF17" s="88"/>
      <c r="BG17" s="88">
        <f>F17+SUM(J17:N17)+SUM(P17:R17)+BE17</f>
        <v>963.48</v>
      </c>
      <c r="BH17" s="88">
        <f>O$61-BG17</f>
        <v>167.70000000000005</v>
      </c>
      <c r="BI17" s="148">
        <f t="shared" si="0"/>
        <v>1500</v>
      </c>
    </row>
    <row r="18" spans="1:61" s="13" customFormat="1" ht="15.95" customHeight="1" x14ac:dyDescent="0.25">
      <c r="A18" s="12" t="s">
        <v>74</v>
      </c>
      <c r="B18" s="12" t="s">
        <v>75</v>
      </c>
      <c r="C18" s="182" t="s">
        <v>16</v>
      </c>
      <c r="D18" s="88">
        <v>0</v>
      </c>
      <c r="E18" s="88"/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105">
        <f>$D18-$BG18</f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/>
      <c r="BG18" s="88">
        <f>F18+SUM(J18:O18)+SUM(Q18:R18)+BE18</f>
        <v>0</v>
      </c>
      <c r="BH18" s="88">
        <f>P$61-BG18</f>
        <v>0</v>
      </c>
      <c r="BI18" s="148">
        <f t="shared" si="0"/>
        <v>0</v>
      </c>
    </row>
    <row r="19" spans="1:61" s="13" customFormat="1" ht="15.95" customHeight="1" x14ac:dyDescent="0.25">
      <c r="A19" s="12" t="s">
        <v>76</v>
      </c>
      <c r="B19" s="12" t="s">
        <v>77</v>
      </c>
      <c r="C19" s="182" t="s">
        <v>17</v>
      </c>
      <c r="D19" s="88">
        <v>3.2</v>
      </c>
      <c r="E19" s="88"/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105">
        <f>$D19-$BG19</f>
        <v>3.2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0</v>
      </c>
      <c r="AJ19" s="88">
        <v>0</v>
      </c>
      <c r="AK19" s="88">
        <v>0</v>
      </c>
      <c r="AL19" s="88">
        <v>0</v>
      </c>
      <c r="AM19" s="88">
        <v>0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/>
      <c r="BG19" s="88">
        <f>F19+SUM(J19:P19)+R19+BE19</f>
        <v>0</v>
      </c>
      <c r="BH19" s="88">
        <f>Q$61-BG19</f>
        <v>370.34</v>
      </c>
      <c r="BI19" s="148">
        <f t="shared" si="0"/>
        <v>373.53999999999996</v>
      </c>
    </row>
    <row r="20" spans="1:61" s="11" customFormat="1" ht="15.95" customHeight="1" x14ac:dyDescent="0.25">
      <c r="A20" s="10">
        <v>2</v>
      </c>
      <c r="B20" s="10" t="s">
        <v>78</v>
      </c>
      <c r="C20" s="181" t="s">
        <v>18</v>
      </c>
      <c r="D20" s="94">
        <v>25378.240000000002</v>
      </c>
      <c r="E20" s="94">
        <v>891.37000000000012</v>
      </c>
      <c r="F20" s="94">
        <v>212.17000000000002</v>
      </c>
      <c r="G20" s="94">
        <v>212.17000000000002</v>
      </c>
      <c r="H20" s="94">
        <v>0</v>
      </c>
      <c r="I20" s="94">
        <v>0</v>
      </c>
      <c r="J20" s="94">
        <v>0</v>
      </c>
      <c r="K20" s="94">
        <v>679.2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104">
        <f>$D20-$BG20</f>
        <v>24486.870000000003</v>
      </c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88"/>
      <c r="AX20" s="94"/>
      <c r="AY20" s="94"/>
      <c r="AZ20" s="94"/>
      <c r="BA20" s="94"/>
      <c r="BB20" s="94"/>
      <c r="BC20" s="94"/>
      <c r="BD20" s="94"/>
      <c r="BE20" s="94">
        <v>0</v>
      </c>
      <c r="BF20" s="94"/>
      <c r="BG20" s="94">
        <f>E20+BE20</f>
        <v>891.37000000000012</v>
      </c>
      <c r="BH20" s="94">
        <f>R$61-BG20</f>
        <v>8828.7599999999984</v>
      </c>
      <c r="BI20" s="147">
        <f t="shared" si="0"/>
        <v>34207</v>
      </c>
    </row>
    <row r="21" spans="1:61" s="13" customFormat="1" ht="15.95" customHeight="1" x14ac:dyDescent="0.25">
      <c r="A21" s="12" t="s">
        <v>79</v>
      </c>
      <c r="B21" s="12" t="s">
        <v>80</v>
      </c>
      <c r="C21" s="182" t="s">
        <v>19</v>
      </c>
      <c r="D21" s="88">
        <v>926.29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/>
      <c r="S21" s="105">
        <f>$D21-$BG21</f>
        <v>629.29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297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297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/>
      <c r="BG21" s="88">
        <f>E21+SUM(T21:AA21)+SUM(AM21:AW21)+BE21</f>
        <v>297</v>
      </c>
      <c r="BH21" s="88">
        <f>S$61-BG21</f>
        <v>-4.2899999999999636</v>
      </c>
      <c r="BI21" s="148">
        <f t="shared" si="0"/>
        <v>922</v>
      </c>
    </row>
    <row r="22" spans="1:61" s="13" customFormat="1" ht="15.95" customHeight="1" x14ac:dyDescent="0.25">
      <c r="A22" s="12" t="s">
        <v>81</v>
      </c>
      <c r="B22" s="12" t="s">
        <v>82</v>
      </c>
      <c r="C22" s="182" t="s">
        <v>20</v>
      </c>
      <c r="D22" s="88">
        <v>51.78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/>
      <c r="S22" s="88">
        <v>0</v>
      </c>
      <c r="T22" s="105">
        <f>$D22-$BG22</f>
        <v>51.78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/>
      <c r="BG22" s="88">
        <f>E22+S22+SUM(U22:AA22)+SUM(AM22:AW22)+BE22</f>
        <v>0</v>
      </c>
      <c r="BH22" s="88">
        <f>T$61-BG22</f>
        <v>113.22000000000004</v>
      </c>
      <c r="BI22" s="148">
        <f>D22+BH22</f>
        <v>165.00000000000006</v>
      </c>
    </row>
    <row r="23" spans="1:61" s="13" customFormat="1" ht="15.95" customHeight="1" x14ac:dyDescent="0.25">
      <c r="A23" s="12" t="s">
        <v>83</v>
      </c>
      <c r="B23" s="12" t="s">
        <v>84</v>
      </c>
      <c r="C23" s="182" t="s">
        <v>21</v>
      </c>
      <c r="D23" s="88">
        <v>538.11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/>
      <c r="S23" s="88">
        <v>0</v>
      </c>
      <c r="T23" s="88">
        <v>0</v>
      </c>
      <c r="U23" s="105">
        <f>$D23-$BG23</f>
        <v>390.64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137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137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10.47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/>
      <c r="BG23" s="88">
        <f>E23+SUM(S23:T23)+SUM(V23:AA23)+SUM(AM23:AW23)+BE23</f>
        <v>147.47</v>
      </c>
      <c r="BH23" s="88">
        <f>U$61-BG23</f>
        <v>1811.8899999999999</v>
      </c>
      <c r="BI23" s="148">
        <f t="shared" si="0"/>
        <v>2350</v>
      </c>
    </row>
    <row r="24" spans="1:61" s="13" customFormat="1" ht="15.95" customHeight="1" x14ac:dyDescent="0.25">
      <c r="A24" s="12" t="s">
        <v>85</v>
      </c>
      <c r="B24" s="12" t="s">
        <v>86</v>
      </c>
      <c r="C24" s="182" t="s">
        <v>22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/>
      <c r="S24" s="88">
        <v>0</v>
      </c>
      <c r="T24" s="88">
        <v>0</v>
      </c>
      <c r="U24" s="88">
        <v>0</v>
      </c>
      <c r="V24" s="105">
        <f>$D24-$BG24</f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0</v>
      </c>
      <c r="AQ24" s="88">
        <v>0</v>
      </c>
      <c r="AR24" s="88">
        <v>0</v>
      </c>
      <c r="AS24" s="88">
        <v>0</v>
      </c>
      <c r="AT24" s="88">
        <v>0</v>
      </c>
      <c r="AU24" s="88">
        <v>0</v>
      </c>
      <c r="AV24" s="88">
        <v>0</v>
      </c>
      <c r="AW24" s="88">
        <v>0</v>
      </c>
      <c r="AX24" s="88">
        <v>0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/>
      <c r="BG24" s="88">
        <f>E24+SUM(S24:U24)+SUM(W24:AA24)+SUM(AM24:AW24)+BE24</f>
        <v>0</v>
      </c>
      <c r="BH24" s="88">
        <f>V$61-BG24</f>
        <v>0</v>
      </c>
      <c r="BI24" s="148">
        <f t="shared" si="0"/>
        <v>0</v>
      </c>
    </row>
    <row r="25" spans="1:61" s="13" customFormat="1" ht="15.95" customHeight="1" x14ac:dyDescent="0.25">
      <c r="A25" s="12" t="s">
        <v>87</v>
      </c>
      <c r="B25" s="12" t="s">
        <v>88</v>
      </c>
      <c r="C25" s="182" t="s">
        <v>23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/>
      <c r="S25" s="88">
        <v>0</v>
      </c>
      <c r="T25" s="88">
        <v>0</v>
      </c>
      <c r="U25" s="88">
        <v>0</v>
      </c>
      <c r="V25" s="88">
        <v>0</v>
      </c>
      <c r="W25" s="105">
        <f>$D25-$BG25</f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0</v>
      </c>
      <c r="AW25" s="88">
        <v>0</v>
      </c>
      <c r="AX25" s="88">
        <v>0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/>
      <c r="BG25" s="88">
        <f>E25+SUM(S25:V25)+SUM(X25:AA25)+SUM(AM25:AW25)+BE25</f>
        <v>0</v>
      </c>
      <c r="BH25" s="88">
        <f>W$61-BG25</f>
        <v>176</v>
      </c>
      <c r="BI25" s="148">
        <f t="shared" si="0"/>
        <v>176</v>
      </c>
    </row>
    <row r="26" spans="1:61" s="13" customFormat="1" ht="15.95" customHeight="1" x14ac:dyDescent="0.25">
      <c r="A26" s="12" t="s">
        <v>89</v>
      </c>
      <c r="B26" s="12" t="s">
        <v>90</v>
      </c>
      <c r="C26" s="182" t="s">
        <v>24</v>
      </c>
      <c r="D26" s="88">
        <v>143.35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/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105">
        <f>$D26-$BG26</f>
        <v>143.35</v>
      </c>
      <c r="Y26" s="88">
        <v>0</v>
      </c>
      <c r="Z26" s="88">
        <v>0</v>
      </c>
      <c r="AA26" s="88">
        <v>0</v>
      </c>
      <c r="AB26" s="88">
        <v>0</v>
      </c>
      <c r="AC26" s="88">
        <v>0</v>
      </c>
      <c r="AD26" s="88">
        <v>0</v>
      </c>
      <c r="AE26" s="88">
        <v>0</v>
      </c>
      <c r="AF26" s="88">
        <v>0</v>
      </c>
      <c r="AG26" s="88">
        <v>0</v>
      </c>
      <c r="AH26" s="88">
        <v>0</v>
      </c>
      <c r="AI26" s="88">
        <v>0</v>
      </c>
      <c r="AJ26" s="88">
        <v>0</v>
      </c>
      <c r="AK26" s="88">
        <v>0</v>
      </c>
      <c r="AL26" s="88">
        <v>0</v>
      </c>
      <c r="AM26" s="88">
        <v>0</v>
      </c>
      <c r="AN26" s="88">
        <v>0</v>
      </c>
      <c r="AO26" s="88">
        <v>0</v>
      </c>
      <c r="AP26" s="88">
        <v>0</v>
      </c>
      <c r="AQ26" s="88">
        <v>0</v>
      </c>
      <c r="AR26" s="88">
        <v>0</v>
      </c>
      <c r="AS26" s="88">
        <v>0</v>
      </c>
      <c r="AT26" s="88">
        <v>0</v>
      </c>
      <c r="AU26" s="88">
        <v>0</v>
      </c>
      <c r="AV26" s="88">
        <v>0</v>
      </c>
      <c r="AW26" s="88">
        <v>0</v>
      </c>
      <c r="AX26" s="88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/>
      <c r="BG26" s="88">
        <f>E26+SUM(S26:W26)+SUM(Y26:AA26)+SUM(AM26:AW26)+BE26</f>
        <v>0</v>
      </c>
      <c r="BH26" s="88">
        <f>X$61-BG26</f>
        <v>175.95000000000002</v>
      </c>
      <c r="BI26" s="148">
        <f t="shared" si="0"/>
        <v>319.3</v>
      </c>
    </row>
    <row r="27" spans="1:61" s="13" customFormat="1" ht="15.95" customHeight="1" x14ac:dyDescent="0.25">
      <c r="A27" s="12" t="s">
        <v>91</v>
      </c>
      <c r="B27" s="12" t="s">
        <v>92</v>
      </c>
      <c r="C27" s="182" t="s">
        <v>25</v>
      </c>
      <c r="D27" s="88">
        <v>588.99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/>
      <c r="S27" s="88">
        <v>0</v>
      </c>
      <c r="T27" s="88">
        <v>1.93</v>
      </c>
      <c r="U27" s="88">
        <v>25</v>
      </c>
      <c r="V27" s="88">
        <v>0</v>
      </c>
      <c r="W27" s="88">
        <v>0</v>
      </c>
      <c r="X27" s="88">
        <v>0</v>
      </c>
      <c r="Y27" s="105">
        <f>$D27-$BG27</f>
        <v>559.62</v>
      </c>
      <c r="Z27" s="88">
        <v>0</v>
      </c>
      <c r="AA27" s="88">
        <v>2.34</v>
      </c>
      <c r="AB27" s="88">
        <v>0.68</v>
      </c>
      <c r="AC27" s="88">
        <v>0.39</v>
      </c>
      <c r="AD27" s="88">
        <v>0</v>
      </c>
      <c r="AE27" s="88">
        <v>0</v>
      </c>
      <c r="AF27" s="88">
        <v>0</v>
      </c>
      <c r="AG27" s="88">
        <v>0</v>
      </c>
      <c r="AH27" s="88">
        <v>0.71</v>
      </c>
      <c r="AI27" s="88">
        <v>0</v>
      </c>
      <c r="AJ27" s="88">
        <v>0</v>
      </c>
      <c r="AK27" s="88">
        <v>0</v>
      </c>
      <c r="AL27" s="88">
        <v>0.56000000000000005</v>
      </c>
      <c r="AM27" s="88">
        <v>0</v>
      </c>
      <c r="AN27" s="88">
        <v>0</v>
      </c>
      <c r="AO27" s="88">
        <v>0.1</v>
      </c>
      <c r="AP27" s="88">
        <v>0</v>
      </c>
      <c r="AQ27" s="88">
        <v>0</v>
      </c>
      <c r="AR27" s="88">
        <v>0</v>
      </c>
      <c r="AS27" s="88">
        <v>0</v>
      </c>
      <c r="AT27" s="88">
        <v>0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/>
      <c r="BG27" s="88">
        <f>E27+SUM(S27:X27)+SUM(Z27:AA27)+SUM(AM27:AW27)+BE27</f>
        <v>29.37</v>
      </c>
      <c r="BH27" s="88">
        <f>Y$61-BG27</f>
        <v>157.81</v>
      </c>
      <c r="BI27" s="148">
        <f t="shared" si="0"/>
        <v>746.8</v>
      </c>
    </row>
    <row r="28" spans="1:61" s="13" customFormat="1" ht="15.95" customHeight="1" x14ac:dyDescent="0.25">
      <c r="A28" s="12" t="s">
        <v>93</v>
      </c>
      <c r="B28" s="12" t="s">
        <v>94</v>
      </c>
      <c r="C28" s="182" t="s">
        <v>26</v>
      </c>
      <c r="D28" s="88">
        <v>5.22</v>
      </c>
      <c r="E28" s="88">
        <v>5.22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5.22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/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105">
        <f>$D28-$BG28</f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/>
      <c r="BG28" s="88">
        <f>E28+SUM(S28:Y28)+AA28+SUM(AM28:AW28)+BE28</f>
        <v>5.22</v>
      </c>
      <c r="BH28" s="88">
        <f>Z$61-BG28</f>
        <v>-5.22</v>
      </c>
      <c r="BI28" s="148">
        <f t="shared" si="0"/>
        <v>0</v>
      </c>
    </row>
    <row r="29" spans="1:61" s="13" customFormat="1" ht="15.95" customHeight="1" x14ac:dyDescent="0.25">
      <c r="A29" s="12" t="s">
        <v>95</v>
      </c>
      <c r="B29" s="12" t="s">
        <v>869</v>
      </c>
      <c r="C29" s="182" t="s">
        <v>27</v>
      </c>
      <c r="D29" s="88">
        <v>8275.3600000000024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/>
      <c r="S29" s="88">
        <v>0</v>
      </c>
      <c r="T29" s="88">
        <v>0</v>
      </c>
      <c r="U29" s="88">
        <v>37.82</v>
      </c>
      <c r="V29" s="88">
        <v>0</v>
      </c>
      <c r="W29" s="88">
        <v>0</v>
      </c>
      <c r="X29" s="88">
        <v>1.44</v>
      </c>
      <c r="Y29" s="88">
        <v>0</v>
      </c>
      <c r="Z29" s="88">
        <v>0</v>
      </c>
      <c r="AA29" s="105">
        <f>$D29-$BG29</f>
        <v>8229.9600000000028</v>
      </c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>
        <v>0</v>
      </c>
      <c r="AN29" s="88">
        <v>0</v>
      </c>
      <c r="AO29" s="88">
        <v>0.09</v>
      </c>
      <c r="AP29" s="88">
        <v>5.49</v>
      </c>
      <c r="AQ29" s="88">
        <v>0.4</v>
      </c>
      <c r="AR29" s="88">
        <v>0</v>
      </c>
      <c r="AS29" s="88">
        <v>0</v>
      </c>
      <c r="AT29" s="88">
        <v>0</v>
      </c>
      <c r="AU29" s="88">
        <v>0.16</v>
      </c>
      <c r="AV29" s="88">
        <v>0</v>
      </c>
      <c r="AW29" s="88">
        <v>0</v>
      </c>
      <c r="AX29" s="88">
        <v>0</v>
      </c>
      <c r="AY29" s="88">
        <v>0</v>
      </c>
      <c r="AZ29" s="88">
        <v>0</v>
      </c>
      <c r="BA29" s="88">
        <v>0</v>
      </c>
      <c r="BB29" s="88">
        <v>0</v>
      </c>
      <c r="BC29" s="88">
        <v>0</v>
      </c>
      <c r="BD29" s="88">
        <v>0</v>
      </c>
      <c r="BE29" s="88">
        <v>0</v>
      </c>
      <c r="BF29" s="88"/>
      <c r="BG29" s="88">
        <f>E29+SUM(S29:Z29)+SUM(AM29:AW29)+BE29</f>
        <v>45.4</v>
      </c>
      <c r="BH29" s="88">
        <f>AA$61-BG29</f>
        <v>3284.2200000000007</v>
      </c>
      <c r="BI29" s="148">
        <f t="shared" si="0"/>
        <v>11559.580000000004</v>
      </c>
    </row>
    <row r="30" spans="1:61" s="13" customFormat="1" ht="15.95" customHeight="1" x14ac:dyDescent="0.25">
      <c r="A30" s="182" t="s">
        <v>304</v>
      </c>
      <c r="B30" s="14" t="s">
        <v>96</v>
      </c>
      <c r="C30" s="15" t="s">
        <v>28</v>
      </c>
      <c r="D30" s="88">
        <v>56.61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/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/>
      <c r="AB30" s="105">
        <f>$D30-$BG30</f>
        <v>56.24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0.37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/>
      <c r="BG30" s="88">
        <f>E30+SUM(S30:Z30)+SUM(AC30:AW30)+BE30</f>
        <v>0.37</v>
      </c>
      <c r="BH30" s="88">
        <f>AB$61-BG30</f>
        <v>120.38999999999999</v>
      </c>
      <c r="BI30" s="148">
        <f t="shared" si="0"/>
        <v>177</v>
      </c>
    </row>
    <row r="31" spans="1:61" s="13" customFormat="1" ht="15.95" customHeight="1" x14ac:dyDescent="0.25">
      <c r="A31" s="182" t="s">
        <v>304</v>
      </c>
      <c r="B31" s="14" t="s">
        <v>97</v>
      </c>
      <c r="C31" s="15" t="s">
        <v>29</v>
      </c>
      <c r="D31" s="88">
        <v>64.319999999999993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88"/>
      <c r="S31" s="88">
        <v>0</v>
      </c>
      <c r="T31" s="88">
        <v>0</v>
      </c>
      <c r="U31" s="88">
        <v>0</v>
      </c>
      <c r="V31" s="88">
        <v>0</v>
      </c>
      <c r="W31" s="88">
        <v>0</v>
      </c>
      <c r="X31" s="88">
        <v>0</v>
      </c>
      <c r="Y31" s="88">
        <v>0</v>
      </c>
      <c r="Z31" s="88">
        <v>0</v>
      </c>
      <c r="AA31" s="88"/>
      <c r="AB31" s="88">
        <v>0</v>
      </c>
      <c r="AC31" s="105">
        <f>$D31-$BG31</f>
        <v>64.319999999999993</v>
      </c>
      <c r="AD31" s="88">
        <v>0</v>
      </c>
      <c r="AE31" s="88">
        <v>0</v>
      </c>
      <c r="AF31" s="88">
        <v>0</v>
      </c>
      <c r="AG31" s="88">
        <v>0</v>
      </c>
      <c r="AH31" s="88">
        <v>0</v>
      </c>
      <c r="AI31" s="88">
        <v>0</v>
      </c>
      <c r="AJ31" s="88">
        <v>0</v>
      </c>
      <c r="AK31" s="88">
        <v>0</v>
      </c>
      <c r="AL31" s="88">
        <v>0</v>
      </c>
      <c r="AM31" s="88">
        <v>0</v>
      </c>
      <c r="AN31" s="88">
        <v>0</v>
      </c>
      <c r="AO31" s="88">
        <v>0</v>
      </c>
      <c r="AP31" s="88">
        <v>0</v>
      </c>
      <c r="AQ31" s="88">
        <v>0</v>
      </c>
      <c r="AR31" s="88">
        <v>0</v>
      </c>
      <c r="AS31" s="88">
        <v>0</v>
      </c>
      <c r="AT31" s="88">
        <v>0</v>
      </c>
      <c r="AU31" s="88">
        <v>0</v>
      </c>
      <c r="AV31" s="88">
        <v>0</v>
      </c>
      <c r="AW31" s="88">
        <v>0</v>
      </c>
      <c r="AX31" s="88">
        <v>0</v>
      </c>
      <c r="AY31" s="88">
        <v>0</v>
      </c>
      <c r="AZ31" s="88">
        <v>0</v>
      </c>
      <c r="BA31" s="88">
        <v>0</v>
      </c>
      <c r="BB31" s="88">
        <v>0</v>
      </c>
      <c r="BC31" s="88">
        <v>0</v>
      </c>
      <c r="BD31" s="88">
        <v>0</v>
      </c>
      <c r="BE31" s="88">
        <v>0</v>
      </c>
      <c r="BF31" s="88"/>
      <c r="BG31" s="88">
        <f>E31+SUM(S31:Z31)+AB31+SUM(AD31:AW31)+BE31</f>
        <v>0</v>
      </c>
      <c r="BH31" s="88">
        <f>AC$61-BG31</f>
        <v>73.679999999999993</v>
      </c>
      <c r="BI31" s="148">
        <f t="shared" si="0"/>
        <v>138</v>
      </c>
    </row>
    <row r="32" spans="1:61" s="13" customFormat="1" ht="15.95" customHeight="1" x14ac:dyDescent="0.25">
      <c r="A32" s="182" t="s">
        <v>304</v>
      </c>
      <c r="B32" s="14" t="s">
        <v>98</v>
      </c>
      <c r="C32" s="15" t="s">
        <v>30</v>
      </c>
      <c r="D32" s="88">
        <v>398.23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/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1.1399999999999999</v>
      </c>
      <c r="Y32" s="88">
        <v>0</v>
      </c>
      <c r="Z32" s="88">
        <v>0</v>
      </c>
      <c r="AA32" s="88"/>
      <c r="AB32" s="88">
        <v>0</v>
      </c>
      <c r="AC32" s="88">
        <v>0</v>
      </c>
      <c r="AD32" s="105">
        <f>$D32-$BG32</f>
        <v>394.13</v>
      </c>
      <c r="AE32" s="88">
        <v>0</v>
      </c>
      <c r="AF32" s="88">
        <v>0</v>
      </c>
      <c r="AG32" s="88">
        <v>0</v>
      </c>
      <c r="AH32" s="88">
        <v>2.8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0.16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/>
      <c r="BG32" s="88">
        <f>E32+SUM(S32:Z32)+SUM(AB32:AC32)+SUM(AE32:AW32)+BE32</f>
        <v>4.0999999999999996</v>
      </c>
      <c r="BH32" s="88">
        <f>AD$61-BG32</f>
        <v>812.77000000000021</v>
      </c>
      <c r="BI32" s="148">
        <f t="shared" si="0"/>
        <v>1211.0000000000002</v>
      </c>
    </row>
    <row r="33" spans="1:61" s="13" customFormat="1" ht="15.95" customHeight="1" x14ac:dyDescent="0.25">
      <c r="A33" s="182" t="s">
        <v>304</v>
      </c>
      <c r="B33" s="14" t="s">
        <v>99</v>
      </c>
      <c r="C33" s="15" t="s">
        <v>31</v>
      </c>
      <c r="D33" s="88">
        <v>32.44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/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/>
      <c r="AB33" s="88">
        <v>0</v>
      </c>
      <c r="AC33" s="88">
        <v>0</v>
      </c>
      <c r="AD33" s="88">
        <v>0</v>
      </c>
      <c r="AE33" s="105">
        <f>$D33-$BG33</f>
        <v>32.239999999999995</v>
      </c>
      <c r="AF33" s="88">
        <v>0</v>
      </c>
      <c r="AG33" s="88">
        <v>0</v>
      </c>
      <c r="AH33" s="88">
        <v>0.2</v>
      </c>
      <c r="AI33" s="88">
        <v>0</v>
      </c>
      <c r="AJ33" s="88">
        <v>0</v>
      </c>
      <c r="AK33" s="88">
        <v>0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/>
      <c r="BG33" s="88">
        <f>E33+SUM(S33:Z33)+SUM(AB33:AD33)+SUM(AF33:AW33)+BE33</f>
        <v>0.2</v>
      </c>
      <c r="BH33" s="88">
        <f>AE$61-BG33</f>
        <v>558.55999999999995</v>
      </c>
      <c r="BI33" s="148">
        <f t="shared" si="0"/>
        <v>591</v>
      </c>
    </row>
    <row r="34" spans="1:61" s="13" customFormat="1" ht="15.95" customHeight="1" x14ac:dyDescent="0.25">
      <c r="A34" s="182" t="s">
        <v>304</v>
      </c>
      <c r="B34" s="14" t="s">
        <v>100</v>
      </c>
      <c r="C34" s="15" t="s">
        <v>32</v>
      </c>
      <c r="D34" s="88">
        <v>0.03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/>
      <c r="S34" s="88">
        <v>0</v>
      </c>
      <c r="T34" s="88">
        <v>0</v>
      </c>
      <c r="U34" s="88">
        <v>0</v>
      </c>
      <c r="V34" s="88">
        <v>0</v>
      </c>
      <c r="W34" s="88">
        <v>0</v>
      </c>
      <c r="X34" s="88">
        <v>0</v>
      </c>
      <c r="Y34" s="88">
        <v>0</v>
      </c>
      <c r="Z34" s="88">
        <v>0</v>
      </c>
      <c r="AA34" s="88"/>
      <c r="AB34" s="88">
        <v>0</v>
      </c>
      <c r="AC34" s="88">
        <v>0</v>
      </c>
      <c r="AD34" s="88">
        <v>0</v>
      </c>
      <c r="AE34" s="88">
        <v>0</v>
      </c>
      <c r="AF34" s="105">
        <f>$D34-$BG34</f>
        <v>0.03</v>
      </c>
      <c r="AG34" s="88">
        <v>0</v>
      </c>
      <c r="AH34" s="88">
        <v>0</v>
      </c>
      <c r="AI34" s="88">
        <v>0</v>
      </c>
      <c r="AJ34" s="88">
        <v>0</v>
      </c>
      <c r="AK34" s="88">
        <v>0</v>
      </c>
      <c r="AL34" s="88">
        <v>0</v>
      </c>
      <c r="AM34" s="88">
        <v>0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0</v>
      </c>
      <c r="AU34" s="88">
        <v>0</v>
      </c>
      <c r="AV34" s="88">
        <v>0</v>
      </c>
      <c r="AW34" s="88">
        <v>0</v>
      </c>
      <c r="AX34" s="88">
        <v>0</v>
      </c>
      <c r="AY34" s="88">
        <v>0</v>
      </c>
      <c r="AZ34" s="88">
        <v>0</v>
      </c>
      <c r="BA34" s="88">
        <v>0</v>
      </c>
      <c r="BB34" s="88">
        <v>0</v>
      </c>
      <c r="BC34" s="88">
        <v>0</v>
      </c>
      <c r="BD34" s="88">
        <v>0</v>
      </c>
      <c r="BE34" s="88">
        <v>0</v>
      </c>
      <c r="BF34" s="88"/>
      <c r="BG34" s="88">
        <f>E34+SUM(S34:Z34)+SUM(AB34:AE34)+SUM(AG34:AW34)+BE34</f>
        <v>0</v>
      </c>
      <c r="BH34" s="88">
        <f>AF$61-BG34</f>
        <v>14.18</v>
      </c>
      <c r="BI34" s="148">
        <f t="shared" si="0"/>
        <v>14.209999999999999</v>
      </c>
    </row>
    <row r="35" spans="1:61" s="13" customFormat="1" ht="15.95" customHeight="1" x14ac:dyDescent="0.25">
      <c r="A35" s="182" t="s">
        <v>304</v>
      </c>
      <c r="B35" s="14" t="s">
        <v>101</v>
      </c>
      <c r="C35" s="15" t="s">
        <v>33</v>
      </c>
      <c r="D35" s="88">
        <v>0.37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/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/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105">
        <f>$D35-$BG35</f>
        <v>0.37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/>
      <c r="BG35" s="88">
        <f>E35+SUM(S35:Z35)+SUM(AB35:AF35)+SUM(AH35:AW35)+BE35</f>
        <v>0</v>
      </c>
      <c r="BH35" s="88">
        <f>AG$61-BG35</f>
        <v>5.8199999999999994</v>
      </c>
      <c r="BI35" s="148">
        <f t="shared" si="0"/>
        <v>6.1899999999999995</v>
      </c>
    </row>
    <row r="36" spans="1:61" s="13" customFormat="1" ht="15.95" customHeight="1" x14ac:dyDescent="0.25">
      <c r="A36" s="182" t="s">
        <v>304</v>
      </c>
      <c r="B36" s="14" t="s">
        <v>102</v>
      </c>
      <c r="C36" s="15" t="s">
        <v>34</v>
      </c>
      <c r="D36" s="88">
        <v>2910.86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/>
      <c r="S36" s="88">
        <v>0</v>
      </c>
      <c r="T36" s="88">
        <v>0</v>
      </c>
      <c r="U36" s="88">
        <v>20.36</v>
      </c>
      <c r="V36" s="88">
        <v>0</v>
      </c>
      <c r="W36" s="88">
        <v>0</v>
      </c>
      <c r="X36" s="88">
        <v>0.23000000000000004</v>
      </c>
      <c r="Y36" s="88">
        <v>0</v>
      </c>
      <c r="Z36" s="88">
        <v>0</v>
      </c>
      <c r="AA36" s="88"/>
      <c r="AB36" s="88">
        <v>0.16</v>
      </c>
      <c r="AC36" s="88">
        <v>0</v>
      </c>
      <c r="AD36" s="88">
        <v>0</v>
      </c>
      <c r="AE36" s="88">
        <v>0</v>
      </c>
      <c r="AF36" s="88">
        <v>0</v>
      </c>
      <c r="AG36" s="88">
        <v>0</v>
      </c>
      <c r="AH36" s="105">
        <f>$D36-$BG36</f>
        <v>2889.6200000000003</v>
      </c>
      <c r="AI36" s="88">
        <v>0</v>
      </c>
      <c r="AJ36" s="88">
        <v>0</v>
      </c>
      <c r="AK36" s="88">
        <v>0</v>
      </c>
      <c r="AL36" s="88">
        <v>0</v>
      </c>
      <c r="AM36" s="88">
        <v>0</v>
      </c>
      <c r="AN36" s="88">
        <v>0</v>
      </c>
      <c r="AO36" s="88">
        <v>0.09</v>
      </c>
      <c r="AP36" s="88">
        <v>0</v>
      </c>
      <c r="AQ36" s="88">
        <v>0.4</v>
      </c>
      <c r="AR36" s="88">
        <v>0</v>
      </c>
      <c r="AS36" s="88">
        <v>0</v>
      </c>
      <c r="AT36" s="88">
        <v>0</v>
      </c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0</v>
      </c>
      <c r="BD36" s="88">
        <v>0</v>
      </c>
      <c r="BE36" s="88">
        <v>0</v>
      </c>
      <c r="BF36" s="88"/>
      <c r="BG36" s="88">
        <f>E36+SUM(S36:Z36)+SUM(AB36:AG36)+SUM(AI36:AW36)+BE36</f>
        <v>21.24</v>
      </c>
      <c r="BH36" s="88">
        <f>AH$61-BG36</f>
        <v>1294.6200000000003</v>
      </c>
      <c r="BI36" s="148">
        <f t="shared" si="0"/>
        <v>4205.4800000000005</v>
      </c>
    </row>
    <row r="37" spans="1:61" s="13" customFormat="1" ht="15.95" customHeight="1" x14ac:dyDescent="0.25">
      <c r="A37" s="182" t="s">
        <v>304</v>
      </c>
      <c r="B37" s="14" t="s">
        <v>103</v>
      </c>
      <c r="C37" s="15" t="s">
        <v>35</v>
      </c>
      <c r="D37" s="88">
        <v>4566.18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/>
      <c r="S37" s="88">
        <v>0</v>
      </c>
      <c r="T37" s="88">
        <v>0</v>
      </c>
      <c r="U37" s="88">
        <v>2.46</v>
      </c>
      <c r="V37" s="88">
        <v>0</v>
      </c>
      <c r="W37" s="88">
        <v>0</v>
      </c>
      <c r="X37" s="88">
        <v>7.0000000000000007E-2</v>
      </c>
      <c r="Y37" s="88">
        <v>0</v>
      </c>
      <c r="Z37" s="88">
        <v>0</v>
      </c>
      <c r="AA37" s="88"/>
      <c r="AB37" s="88">
        <v>0.16</v>
      </c>
      <c r="AC37" s="88">
        <v>0.26</v>
      </c>
      <c r="AD37" s="88">
        <v>0.18</v>
      </c>
      <c r="AE37" s="88">
        <v>0</v>
      </c>
      <c r="AF37" s="88">
        <v>0</v>
      </c>
      <c r="AG37" s="88">
        <v>0</v>
      </c>
      <c r="AH37" s="88">
        <v>4.6100000000000003</v>
      </c>
      <c r="AI37" s="105">
        <f>$D37-$BG37</f>
        <v>4558.4400000000005</v>
      </c>
      <c r="AJ37" s="88">
        <v>0</v>
      </c>
      <c r="AK37" s="88">
        <v>0</v>
      </c>
      <c r="AL37" s="88">
        <v>0</v>
      </c>
      <c r="AM37" s="88">
        <v>0</v>
      </c>
      <c r="AN37" s="88">
        <v>0</v>
      </c>
      <c r="AO37" s="88">
        <v>0</v>
      </c>
      <c r="AP37" s="88">
        <v>0</v>
      </c>
      <c r="AQ37" s="88">
        <v>0</v>
      </c>
      <c r="AR37" s="88">
        <v>0</v>
      </c>
      <c r="AS37" s="88">
        <v>0</v>
      </c>
      <c r="AT37" s="88">
        <v>0</v>
      </c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  <c r="BF37" s="88"/>
      <c r="BG37" s="88">
        <f>E37+SUM(S37:Z37)+SUM(AB37:AH37)+SUM(AJ37:AW37)+BE37</f>
        <v>7.74</v>
      </c>
      <c r="BH37" s="88">
        <f>AI$61-BG37</f>
        <v>315.34999999999997</v>
      </c>
      <c r="BI37" s="148">
        <f t="shared" si="0"/>
        <v>4881.5300000000007</v>
      </c>
    </row>
    <row r="38" spans="1:61" s="13" customFormat="1" ht="15.95" customHeight="1" x14ac:dyDescent="0.25">
      <c r="A38" s="182" t="s">
        <v>304</v>
      </c>
      <c r="B38" s="14" t="s">
        <v>104</v>
      </c>
      <c r="C38" s="15" t="s">
        <v>36</v>
      </c>
      <c r="D38" s="88">
        <v>208.44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/>
      <c r="S38" s="88">
        <v>0</v>
      </c>
      <c r="T38" s="88">
        <v>0</v>
      </c>
      <c r="U38" s="88">
        <v>15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  <c r="AA38" s="88"/>
      <c r="AB38" s="88">
        <v>0</v>
      </c>
      <c r="AC38" s="88">
        <v>0</v>
      </c>
      <c r="AD38" s="88">
        <v>0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105">
        <f>$D38-$BG38</f>
        <v>193.44</v>
      </c>
      <c r="AK38" s="88">
        <v>0</v>
      </c>
      <c r="AL38" s="88">
        <v>0</v>
      </c>
      <c r="AM38" s="88">
        <v>0</v>
      </c>
      <c r="AN38" s="88">
        <v>0</v>
      </c>
      <c r="AO38" s="88">
        <v>0</v>
      </c>
      <c r="AP38" s="88">
        <v>0</v>
      </c>
      <c r="AQ38" s="88">
        <v>0</v>
      </c>
      <c r="AR38" s="88">
        <v>0</v>
      </c>
      <c r="AS38" s="88">
        <v>0</v>
      </c>
      <c r="AT38" s="88">
        <v>0</v>
      </c>
      <c r="AU38" s="88">
        <v>0</v>
      </c>
      <c r="AV38" s="88">
        <v>0</v>
      </c>
      <c r="AW38" s="88">
        <v>0</v>
      </c>
      <c r="AX38" s="88">
        <v>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/>
      <c r="BG38" s="88">
        <f>E38+SUM(S38:Z38)+SUM(AB38:AI38)+SUM(AK38:AW38)+BE38</f>
        <v>15</v>
      </c>
      <c r="BH38" s="88">
        <f>AJ$61-BG38</f>
        <v>43.010000000000005</v>
      </c>
      <c r="BI38" s="148">
        <f t="shared" si="0"/>
        <v>251.45</v>
      </c>
    </row>
    <row r="39" spans="1:61" s="13" customFormat="1" ht="15.95" customHeight="1" x14ac:dyDescent="0.25">
      <c r="A39" s="182" t="s">
        <v>304</v>
      </c>
      <c r="B39" s="14" t="s">
        <v>105</v>
      </c>
      <c r="C39" s="15" t="s">
        <v>37</v>
      </c>
      <c r="D39" s="88">
        <v>4.62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8">
        <v>0</v>
      </c>
      <c r="R39" s="88"/>
      <c r="S39" s="88">
        <v>0</v>
      </c>
      <c r="T39" s="88">
        <v>0</v>
      </c>
      <c r="U39" s="88">
        <v>0</v>
      </c>
      <c r="V39" s="88">
        <v>0</v>
      </c>
      <c r="W39" s="88">
        <v>0</v>
      </c>
      <c r="X39" s="88">
        <v>0</v>
      </c>
      <c r="Y39" s="88">
        <v>0</v>
      </c>
      <c r="Z39" s="88">
        <v>0</v>
      </c>
      <c r="AA39" s="88"/>
      <c r="AB39" s="88">
        <v>0</v>
      </c>
      <c r="AC39" s="88">
        <v>0</v>
      </c>
      <c r="AD39" s="88">
        <v>0</v>
      </c>
      <c r="AE39" s="88">
        <v>0</v>
      </c>
      <c r="AF39" s="88">
        <v>0</v>
      </c>
      <c r="AG39" s="88">
        <v>0</v>
      </c>
      <c r="AH39" s="88">
        <v>0</v>
      </c>
      <c r="AI39" s="88">
        <v>0</v>
      </c>
      <c r="AJ39" s="88">
        <v>0</v>
      </c>
      <c r="AK39" s="105">
        <f>$D39-$BG39</f>
        <v>4.62</v>
      </c>
      <c r="AL39" s="88">
        <v>0</v>
      </c>
      <c r="AM39" s="88">
        <v>0</v>
      </c>
      <c r="AN39" s="88">
        <v>0</v>
      </c>
      <c r="AO39" s="88">
        <v>0</v>
      </c>
      <c r="AP39" s="88">
        <v>0</v>
      </c>
      <c r="AQ39" s="88">
        <v>0</v>
      </c>
      <c r="AR39" s="88">
        <v>0</v>
      </c>
      <c r="AS39" s="88">
        <v>0</v>
      </c>
      <c r="AT39" s="88">
        <v>0</v>
      </c>
      <c r="AU39" s="88">
        <v>0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  <c r="BF39" s="88"/>
      <c r="BG39" s="88">
        <f>E39+SUM(S39:Z39)+SUM(AB39:AJ39)+SUM(AL39:AW39)+BE39</f>
        <v>0</v>
      </c>
      <c r="BH39" s="88">
        <f>AK$61-BG39</f>
        <v>27.8</v>
      </c>
      <c r="BI39" s="148">
        <f t="shared" si="0"/>
        <v>32.42</v>
      </c>
    </row>
    <row r="40" spans="1:61" s="13" customFormat="1" ht="15.95" customHeight="1" x14ac:dyDescent="0.25">
      <c r="A40" s="182" t="s">
        <v>304</v>
      </c>
      <c r="B40" s="14" t="s">
        <v>106</v>
      </c>
      <c r="C40" s="15" t="s">
        <v>38</v>
      </c>
      <c r="D40" s="88">
        <v>33.26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/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88">
        <v>0</v>
      </c>
      <c r="Z40" s="88">
        <v>0</v>
      </c>
      <c r="AA40" s="88"/>
      <c r="AB40" s="88">
        <v>0</v>
      </c>
      <c r="AC40" s="88">
        <v>0</v>
      </c>
      <c r="AD40" s="88">
        <v>0</v>
      </c>
      <c r="AE40" s="88">
        <v>0</v>
      </c>
      <c r="AF40" s="88">
        <v>0</v>
      </c>
      <c r="AG40" s="88">
        <v>0</v>
      </c>
      <c r="AH40" s="88">
        <v>0</v>
      </c>
      <c r="AI40" s="88">
        <v>0</v>
      </c>
      <c r="AJ40" s="88">
        <v>0</v>
      </c>
      <c r="AK40" s="88">
        <v>0</v>
      </c>
      <c r="AL40" s="105">
        <f>$D40-$BG40</f>
        <v>27.769999999999996</v>
      </c>
      <c r="AM40" s="88">
        <v>0</v>
      </c>
      <c r="AN40" s="88">
        <v>0</v>
      </c>
      <c r="AO40" s="88">
        <v>0</v>
      </c>
      <c r="AP40" s="88">
        <v>5.49</v>
      </c>
      <c r="AQ40" s="88">
        <v>0</v>
      </c>
      <c r="AR40" s="88">
        <v>0</v>
      </c>
      <c r="AS40" s="88">
        <v>0</v>
      </c>
      <c r="AT40" s="88">
        <v>0</v>
      </c>
      <c r="AU40" s="88">
        <v>0</v>
      </c>
      <c r="AV40" s="88">
        <v>0</v>
      </c>
      <c r="AW40" s="88">
        <v>0</v>
      </c>
      <c r="AX40" s="88">
        <v>0</v>
      </c>
      <c r="AY40" s="88">
        <v>0</v>
      </c>
      <c r="AZ40" s="88">
        <v>0</v>
      </c>
      <c r="BA40" s="88">
        <v>0</v>
      </c>
      <c r="BB40" s="88">
        <v>0</v>
      </c>
      <c r="BC40" s="88">
        <v>0</v>
      </c>
      <c r="BD40" s="88">
        <v>0</v>
      </c>
      <c r="BE40" s="88">
        <v>0</v>
      </c>
      <c r="BF40" s="88"/>
      <c r="BG40" s="88">
        <f>E40+SUM(S40:Z40)+SUM(AB40:AK40)+SUM(AM40:AW40)+BE40</f>
        <v>5.49</v>
      </c>
      <c r="BH40" s="88">
        <f>AL$61-BG40</f>
        <v>18.04</v>
      </c>
      <c r="BI40" s="148">
        <f t="shared" si="0"/>
        <v>51.3</v>
      </c>
    </row>
    <row r="41" spans="1:61" s="13" customFormat="1" ht="15.95" customHeight="1" x14ac:dyDescent="0.25">
      <c r="A41" s="12" t="s">
        <v>107</v>
      </c>
      <c r="B41" s="12" t="s">
        <v>643</v>
      </c>
      <c r="C41" s="182" t="s">
        <v>39</v>
      </c>
      <c r="D41" s="88">
        <v>6.71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/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105">
        <f>$D41-$BG41</f>
        <v>5.83</v>
      </c>
      <c r="AN41" s="88">
        <v>0</v>
      </c>
      <c r="AO41" s="88">
        <v>0</v>
      </c>
      <c r="AP41" s="88">
        <v>0.81</v>
      </c>
      <c r="AQ41" s="88">
        <v>0</v>
      </c>
      <c r="AR41" s="88">
        <v>0</v>
      </c>
      <c r="AS41" s="88">
        <v>0</v>
      </c>
      <c r="AT41" s="88">
        <v>0</v>
      </c>
      <c r="AU41" s="88">
        <v>7.0000000000000007E-2</v>
      </c>
      <c r="AV41" s="88">
        <v>0</v>
      </c>
      <c r="AW41" s="88">
        <v>0</v>
      </c>
      <c r="AX41" s="88">
        <v>0</v>
      </c>
      <c r="AY41" s="88">
        <v>0</v>
      </c>
      <c r="AZ41" s="88">
        <v>0</v>
      </c>
      <c r="BA41" s="88">
        <v>0</v>
      </c>
      <c r="BB41" s="88">
        <v>0</v>
      </c>
      <c r="BC41" s="88">
        <v>0</v>
      </c>
      <c r="BD41" s="88">
        <v>0</v>
      </c>
      <c r="BE41" s="88">
        <v>0</v>
      </c>
      <c r="BF41" s="88"/>
      <c r="BG41" s="88">
        <f>E41+SUM(S41:AA41)+SUM(AN41:AW41)+BE41</f>
        <v>0.88000000000000012</v>
      </c>
      <c r="BH41" s="88">
        <f>AM$61-BG41</f>
        <v>36.29</v>
      </c>
      <c r="BI41" s="148">
        <f t="shared" si="0"/>
        <v>43</v>
      </c>
    </row>
    <row r="42" spans="1:61" s="13" customFormat="1" ht="20.100000000000001" hidden="1" customHeight="1" x14ac:dyDescent="0.25">
      <c r="A42" s="12" t="s">
        <v>108</v>
      </c>
      <c r="B42" s="12" t="s">
        <v>109</v>
      </c>
      <c r="C42" s="182" t="s">
        <v>40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/>
      <c r="S42" s="88">
        <v>0</v>
      </c>
      <c r="T42" s="88">
        <v>0</v>
      </c>
      <c r="U42" s="88">
        <v>0</v>
      </c>
      <c r="V42" s="88">
        <v>0</v>
      </c>
      <c r="W42" s="88">
        <v>0</v>
      </c>
      <c r="X42" s="88">
        <v>0</v>
      </c>
      <c r="Y42" s="88">
        <v>0</v>
      </c>
      <c r="Z42" s="88">
        <v>0</v>
      </c>
      <c r="AA42" s="88">
        <v>0</v>
      </c>
      <c r="AB42" s="88">
        <v>0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0</v>
      </c>
      <c r="AL42" s="88">
        <v>0</v>
      </c>
      <c r="AM42" s="88">
        <v>0</v>
      </c>
      <c r="AN42" s="105">
        <f>$D42-$BG42</f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/>
      <c r="BG42" s="88">
        <f>E42+SUM(S42:AA42)+SUM(AM42)+SUM(AO42:AW42)+BE42</f>
        <v>0</v>
      </c>
      <c r="BH42" s="88">
        <f>AN$61-BG42</f>
        <v>0</v>
      </c>
      <c r="BI42" s="148">
        <f t="shared" si="0"/>
        <v>0</v>
      </c>
    </row>
    <row r="43" spans="1:61" s="13" customFormat="1" ht="15.95" customHeight="1" x14ac:dyDescent="0.25">
      <c r="A43" s="12" t="s">
        <v>108</v>
      </c>
      <c r="B43" s="12" t="s">
        <v>111</v>
      </c>
      <c r="C43" s="182" t="s">
        <v>41</v>
      </c>
      <c r="D43" s="88">
        <v>3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/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8">
        <v>0</v>
      </c>
      <c r="Y43" s="88">
        <v>0</v>
      </c>
      <c r="Z43" s="88">
        <v>0</v>
      </c>
      <c r="AA43" s="88">
        <v>0</v>
      </c>
      <c r="AB43" s="88">
        <v>0</v>
      </c>
      <c r="AC43" s="88">
        <v>0</v>
      </c>
      <c r="AD43" s="88">
        <v>0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0</v>
      </c>
      <c r="AK43" s="88">
        <v>0</v>
      </c>
      <c r="AL43" s="88">
        <v>0</v>
      </c>
      <c r="AM43" s="88">
        <v>0</v>
      </c>
      <c r="AN43" s="88">
        <v>0</v>
      </c>
      <c r="AO43" s="105">
        <f>$D43-$BG43</f>
        <v>3</v>
      </c>
      <c r="AP43" s="88">
        <v>0</v>
      </c>
      <c r="AQ43" s="88">
        <v>0</v>
      </c>
      <c r="AR43" s="88">
        <v>0</v>
      </c>
      <c r="AS43" s="88">
        <v>0</v>
      </c>
      <c r="AT43" s="88">
        <v>0</v>
      </c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0</v>
      </c>
      <c r="BB43" s="88">
        <v>0</v>
      </c>
      <c r="BC43" s="88">
        <v>0</v>
      </c>
      <c r="BD43" s="88">
        <v>0</v>
      </c>
      <c r="BE43" s="88">
        <v>0</v>
      </c>
      <c r="BF43" s="88"/>
      <c r="BG43" s="88">
        <f>E43+SUM(S43:AA43)+SUM(AM43:AN43)+SUM(AP43:AW43)+BE43</f>
        <v>0</v>
      </c>
      <c r="BH43" s="88">
        <f>AO$61-BG43</f>
        <v>156.99999999999994</v>
      </c>
      <c r="BI43" s="148">
        <f t="shared" si="0"/>
        <v>159.99999999999994</v>
      </c>
    </row>
    <row r="44" spans="1:61" s="13" customFormat="1" ht="15.95" customHeight="1" x14ac:dyDescent="0.25">
      <c r="A44" s="12" t="s">
        <v>110</v>
      </c>
      <c r="B44" s="12" t="s">
        <v>113</v>
      </c>
      <c r="C44" s="182" t="s">
        <v>42</v>
      </c>
      <c r="D44" s="88">
        <v>2492.27</v>
      </c>
      <c r="E44" s="88">
        <v>668.19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668.19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/>
      <c r="S44" s="88">
        <v>2</v>
      </c>
      <c r="T44" s="88">
        <v>3.5799999999999996</v>
      </c>
      <c r="U44" s="88">
        <v>18.3</v>
      </c>
      <c r="V44" s="88">
        <v>0</v>
      </c>
      <c r="W44" s="88">
        <v>0</v>
      </c>
      <c r="X44" s="88">
        <v>3.1799999999999997</v>
      </c>
      <c r="Y44" s="88">
        <v>0</v>
      </c>
      <c r="Z44" s="88">
        <v>0</v>
      </c>
      <c r="AA44" s="88">
        <v>39.930000000000007</v>
      </c>
      <c r="AB44" s="88">
        <v>2.14</v>
      </c>
      <c r="AC44" s="88">
        <v>0</v>
      </c>
      <c r="AD44" s="88">
        <v>3.89</v>
      </c>
      <c r="AE44" s="88">
        <v>10.74</v>
      </c>
      <c r="AF44" s="88">
        <v>0</v>
      </c>
      <c r="AG44" s="88">
        <v>0</v>
      </c>
      <c r="AH44" s="88">
        <v>21.450000000000017</v>
      </c>
      <c r="AI44" s="88">
        <v>0.5</v>
      </c>
      <c r="AJ44" s="88">
        <v>0</v>
      </c>
      <c r="AK44" s="88">
        <v>0.16</v>
      </c>
      <c r="AL44" s="88">
        <v>1.05</v>
      </c>
      <c r="AM44" s="88">
        <v>0</v>
      </c>
      <c r="AN44" s="88">
        <v>0</v>
      </c>
      <c r="AO44" s="88">
        <v>0</v>
      </c>
      <c r="AP44" s="105">
        <f>$D44-$BG44</f>
        <v>1213.48</v>
      </c>
      <c r="AQ44" s="88">
        <v>542.92999999999995</v>
      </c>
      <c r="AR44" s="88">
        <v>0.36</v>
      </c>
      <c r="AS44" s="88">
        <v>0</v>
      </c>
      <c r="AT44" s="88">
        <v>0</v>
      </c>
      <c r="AU44" s="88">
        <v>0.02</v>
      </c>
      <c r="AV44" s="88">
        <v>0.3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/>
      <c r="BG44" s="88">
        <f>E44+SUM(S44:AA44)+SUM(AM44:AO44)+SUM(AQ44:AW44)+BE44</f>
        <v>1278.79</v>
      </c>
      <c r="BH44" s="88">
        <f>AP$61-BG44</f>
        <v>234.27999999999952</v>
      </c>
      <c r="BI44" s="148">
        <f t="shared" si="0"/>
        <v>2726.5499999999993</v>
      </c>
    </row>
    <row r="45" spans="1:61" s="13" customFormat="1" ht="15.95" customHeight="1" x14ac:dyDescent="0.25">
      <c r="A45" s="12" t="s">
        <v>112</v>
      </c>
      <c r="B45" s="12" t="s">
        <v>115</v>
      </c>
      <c r="C45" s="182" t="s">
        <v>43</v>
      </c>
      <c r="D45" s="88">
        <v>3858.53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/>
      <c r="S45" s="88">
        <v>1</v>
      </c>
      <c r="T45" s="88">
        <v>3.75</v>
      </c>
      <c r="U45" s="88">
        <v>57.999999999999993</v>
      </c>
      <c r="V45" s="88">
        <v>0</v>
      </c>
      <c r="W45" s="88">
        <v>8.01</v>
      </c>
      <c r="X45" s="88">
        <v>22.79</v>
      </c>
      <c r="Y45" s="88">
        <v>0.19</v>
      </c>
      <c r="Z45" s="88">
        <v>0</v>
      </c>
      <c r="AA45" s="88">
        <v>95.290000000000035</v>
      </c>
      <c r="AB45" s="88">
        <v>5.8900000000000006</v>
      </c>
      <c r="AC45" s="88">
        <v>3.88</v>
      </c>
      <c r="AD45" s="88">
        <v>13.27</v>
      </c>
      <c r="AE45" s="88">
        <v>11.149999999999999</v>
      </c>
      <c r="AF45" s="88">
        <v>0</v>
      </c>
      <c r="AG45" s="88">
        <v>0.6</v>
      </c>
      <c r="AH45" s="88">
        <v>58.49000000000003</v>
      </c>
      <c r="AI45" s="88">
        <v>0.2</v>
      </c>
      <c r="AJ45" s="88">
        <v>0</v>
      </c>
      <c r="AK45" s="88">
        <v>0.03</v>
      </c>
      <c r="AL45" s="88">
        <v>1.7800000000000002</v>
      </c>
      <c r="AM45" s="88">
        <v>0.4</v>
      </c>
      <c r="AN45" s="88">
        <v>0</v>
      </c>
      <c r="AO45" s="88">
        <v>0.27</v>
      </c>
      <c r="AP45" s="88">
        <v>0</v>
      </c>
      <c r="AQ45" s="105">
        <f>$D45-$BG45</f>
        <v>3667.75</v>
      </c>
      <c r="AR45" s="88">
        <v>0.91</v>
      </c>
      <c r="AS45" s="88">
        <v>0</v>
      </c>
      <c r="AT45" s="88">
        <v>0</v>
      </c>
      <c r="AU45" s="88">
        <v>0.17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88">
        <v>0</v>
      </c>
      <c r="BF45" s="88"/>
      <c r="BG45" s="88">
        <f>E45+SUM(S45:AA45)+SUM(AM45:AP45)+SUM(AR45:AW45)+BE45</f>
        <v>190.78000000000003</v>
      </c>
      <c r="BH45" s="88">
        <f>AQ$61-BG45</f>
        <v>1909.4700000000005</v>
      </c>
      <c r="BI45" s="148">
        <f t="shared" si="0"/>
        <v>5768.0000000000009</v>
      </c>
    </row>
    <row r="46" spans="1:61" s="13" customFormat="1" ht="15.95" customHeight="1" x14ac:dyDescent="0.25">
      <c r="A46" s="12" t="s">
        <v>114</v>
      </c>
      <c r="B46" s="12" t="s">
        <v>764</v>
      </c>
      <c r="C46" s="182" t="s">
        <v>766</v>
      </c>
      <c r="D46" s="88">
        <v>325.27</v>
      </c>
      <c r="E46" s="88">
        <v>114.68</v>
      </c>
      <c r="F46" s="88">
        <v>114.68</v>
      </c>
      <c r="G46" s="88">
        <v>114.68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/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8">
        <v>0</v>
      </c>
      <c r="Y46" s="88">
        <v>0</v>
      </c>
      <c r="Z46" s="88">
        <v>0</v>
      </c>
      <c r="AA46" s="88">
        <v>1.87</v>
      </c>
      <c r="AB46" s="88">
        <v>0.1</v>
      </c>
      <c r="AC46" s="88">
        <v>1.77</v>
      </c>
      <c r="AD46" s="88">
        <v>0</v>
      </c>
      <c r="AE46" s="88">
        <v>0</v>
      </c>
      <c r="AF46" s="88">
        <v>0</v>
      </c>
      <c r="AG46" s="88">
        <v>0</v>
      </c>
      <c r="AH46" s="88">
        <v>0</v>
      </c>
      <c r="AI46" s="88">
        <v>0</v>
      </c>
      <c r="AJ46" s="88">
        <v>0</v>
      </c>
      <c r="AK46" s="88">
        <v>0</v>
      </c>
      <c r="AL46" s="88">
        <v>0</v>
      </c>
      <c r="AM46" s="88">
        <v>0</v>
      </c>
      <c r="AN46" s="88">
        <v>0</v>
      </c>
      <c r="AO46" s="88">
        <v>0</v>
      </c>
      <c r="AP46" s="88">
        <v>0</v>
      </c>
      <c r="AQ46" s="88">
        <v>1.07</v>
      </c>
      <c r="AR46" s="105">
        <f>$D46-$BG46</f>
        <v>207.64999999999998</v>
      </c>
      <c r="AS46" s="88">
        <v>0</v>
      </c>
      <c r="AT46" s="88">
        <v>0</v>
      </c>
      <c r="AU46" s="88">
        <v>0</v>
      </c>
      <c r="AV46" s="88">
        <v>0</v>
      </c>
      <c r="AW46" s="88">
        <v>0</v>
      </c>
      <c r="AX46" s="88">
        <v>0</v>
      </c>
      <c r="AY46" s="88">
        <v>0</v>
      </c>
      <c r="AZ46" s="88">
        <v>0</v>
      </c>
      <c r="BA46" s="88">
        <v>0</v>
      </c>
      <c r="BB46" s="88">
        <v>0</v>
      </c>
      <c r="BC46" s="88">
        <v>0</v>
      </c>
      <c r="BD46" s="88">
        <v>0</v>
      </c>
      <c r="BE46" s="88">
        <v>0</v>
      </c>
      <c r="BF46" s="88"/>
      <c r="BG46" s="88">
        <f>E46+SUM(S46:AA46)+SUM(AM46:AQ46)+SUM(AS46:AW46)+BE46</f>
        <v>117.62</v>
      </c>
      <c r="BH46" s="88">
        <f>AR$61-BG46</f>
        <v>-98.860000000000014</v>
      </c>
      <c r="BI46" s="148">
        <f t="shared" si="0"/>
        <v>226.40999999999997</v>
      </c>
    </row>
    <row r="47" spans="1:61" s="13" customFormat="1" ht="20.100000000000001" hidden="1" customHeight="1" x14ac:dyDescent="0.25">
      <c r="A47" s="12" t="s">
        <v>116</v>
      </c>
      <c r="B47" s="12" t="s">
        <v>118</v>
      </c>
      <c r="C47" s="182" t="s">
        <v>44</v>
      </c>
      <c r="D47" s="88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  <c r="R47" s="88"/>
      <c r="S47" s="88">
        <v>0</v>
      </c>
      <c r="T47" s="88">
        <v>0</v>
      </c>
      <c r="U47" s="88">
        <v>0</v>
      </c>
      <c r="V47" s="88">
        <v>0</v>
      </c>
      <c r="W47" s="88">
        <v>0</v>
      </c>
      <c r="X47" s="88">
        <v>0</v>
      </c>
      <c r="Y47" s="88">
        <v>0</v>
      </c>
      <c r="Z47" s="88">
        <v>0</v>
      </c>
      <c r="AA47" s="88">
        <v>0</v>
      </c>
      <c r="AB47" s="88">
        <v>0</v>
      </c>
      <c r="AC47" s="88">
        <v>0</v>
      </c>
      <c r="AD47" s="88">
        <v>0</v>
      </c>
      <c r="AE47" s="88">
        <v>0</v>
      </c>
      <c r="AF47" s="88">
        <v>0</v>
      </c>
      <c r="AG47" s="88">
        <v>0</v>
      </c>
      <c r="AH47" s="88">
        <v>0</v>
      </c>
      <c r="AI47" s="88">
        <v>0</v>
      </c>
      <c r="AJ47" s="88">
        <v>0</v>
      </c>
      <c r="AK47" s="88">
        <v>0</v>
      </c>
      <c r="AL47" s="88">
        <v>0</v>
      </c>
      <c r="AM47" s="88">
        <v>0</v>
      </c>
      <c r="AN47" s="88">
        <v>0</v>
      </c>
      <c r="AO47" s="88">
        <v>0</v>
      </c>
      <c r="AP47" s="88">
        <v>0</v>
      </c>
      <c r="AQ47" s="88">
        <v>0</v>
      </c>
      <c r="AR47" s="88">
        <v>0</v>
      </c>
      <c r="AS47" s="105">
        <f>$D47-$BG47</f>
        <v>0</v>
      </c>
      <c r="AT47" s="88">
        <v>0</v>
      </c>
      <c r="AU47" s="88">
        <v>0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  <c r="BF47" s="88"/>
      <c r="BG47" s="88">
        <f>E47+SUM(S47:AA47)+SUM(AM47:AR47)+SUM(AT47:AW47)+BE47</f>
        <v>0</v>
      </c>
      <c r="BH47" s="88">
        <f>AS$61-BG47</f>
        <v>0</v>
      </c>
      <c r="BI47" s="148">
        <f t="shared" si="0"/>
        <v>0</v>
      </c>
    </row>
    <row r="48" spans="1:61" s="13" customFormat="1" ht="15.95" customHeight="1" x14ac:dyDescent="0.25">
      <c r="A48" s="12" t="s">
        <v>116</v>
      </c>
      <c r="B48" s="12" t="s">
        <v>120</v>
      </c>
      <c r="C48" s="182" t="s">
        <v>45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/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8">
        <v>0</v>
      </c>
      <c r="Y48" s="88">
        <v>0</v>
      </c>
      <c r="Z48" s="88">
        <v>0</v>
      </c>
      <c r="AA48" s="88">
        <v>0</v>
      </c>
      <c r="AB48" s="88">
        <v>0</v>
      </c>
      <c r="AC48" s="88">
        <v>0</v>
      </c>
      <c r="AD48" s="88">
        <v>0</v>
      </c>
      <c r="AE48" s="88">
        <v>0</v>
      </c>
      <c r="AF48" s="88">
        <v>0</v>
      </c>
      <c r="AG48" s="88">
        <v>0</v>
      </c>
      <c r="AH48" s="88">
        <v>0</v>
      </c>
      <c r="AI48" s="88">
        <v>0</v>
      </c>
      <c r="AJ48" s="88">
        <v>0</v>
      </c>
      <c r="AK48" s="88">
        <v>0</v>
      </c>
      <c r="AL48" s="88">
        <v>0</v>
      </c>
      <c r="AM48" s="88">
        <v>0</v>
      </c>
      <c r="AN48" s="88">
        <v>0</v>
      </c>
      <c r="AO48" s="88">
        <v>0</v>
      </c>
      <c r="AP48" s="88">
        <v>0</v>
      </c>
      <c r="AQ48" s="88">
        <v>0</v>
      </c>
      <c r="AR48" s="88">
        <v>0</v>
      </c>
      <c r="AS48" s="88">
        <v>0</v>
      </c>
      <c r="AT48" s="105">
        <f>$D48-$BG48</f>
        <v>0</v>
      </c>
      <c r="AU48" s="88">
        <v>0</v>
      </c>
      <c r="AV48" s="88">
        <v>0</v>
      </c>
      <c r="AW48" s="88">
        <v>0</v>
      </c>
      <c r="AX48" s="88">
        <v>0</v>
      </c>
      <c r="AY48" s="88">
        <v>0</v>
      </c>
      <c r="AZ48" s="88">
        <v>0</v>
      </c>
      <c r="BA48" s="88">
        <v>0</v>
      </c>
      <c r="BB48" s="88">
        <v>0</v>
      </c>
      <c r="BC48" s="88">
        <v>0</v>
      </c>
      <c r="BD48" s="88">
        <v>0</v>
      </c>
      <c r="BE48" s="88">
        <v>0</v>
      </c>
      <c r="BF48" s="88"/>
      <c r="BG48" s="88">
        <f>E48+SUM(S48:AA48)+SUM(AM48:AS48)+SUM(AU48:AW48)+BE48</f>
        <v>0</v>
      </c>
      <c r="BH48" s="88">
        <f>AT$61-BG48</f>
        <v>0</v>
      </c>
      <c r="BI48" s="148">
        <f t="shared" si="0"/>
        <v>0</v>
      </c>
    </row>
    <row r="49" spans="1:61" s="13" customFormat="1" ht="15.95" customHeight="1" x14ac:dyDescent="0.25">
      <c r="A49" s="12" t="s">
        <v>117</v>
      </c>
      <c r="B49" s="12" t="s">
        <v>763</v>
      </c>
      <c r="C49" s="182" t="s">
        <v>765</v>
      </c>
      <c r="D49" s="88">
        <v>149.26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/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0.32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105">
        <f>$D49-$BG49</f>
        <v>148.94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/>
      <c r="BG49" s="88">
        <f>E49+SUM(S49:AA49)+SUM(AM49:AT49)+SUM(AV49:AW49)+BE49</f>
        <v>0.32</v>
      </c>
      <c r="BH49" s="88">
        <f>AU$61-BG49</f>
        <v>7.3299999999999992</v>
      </c>
      <c r="BI49" s="148">
        <f t="shared" si="0"/>
        <v>156.59</v>
      </c>
    </row>
    <row r="50" spans="1:61" s="13" customFormat="1" ht="15.95" customHeight="1" x14ac:dyDescent="0.25">
      <c r="A50" s="12" t="s">
        <v>119</v>
      </c>
      <c r="B50" s="12" t="s">
        <v>123</v>
      </c>
      <c r="C50" s="182" t="s">
        <v>46</v>
      </c>
      <c r="D50" s="88">
        <v>315.31</v>
      </c>
      <c r="E50" s="88">
        <v>97.49</v>
      </c>
      <c r="F50" s="88">
        <v>97.49</v>
      </c>
      <c r="G50" s="88">
        <v>97.49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/>
      <c r="S50" s="88">
        <v>0</v>
      </c>
      <c r="T50" s="88">
        <v>0</v>
      </c>
      <c r="U50" s="88">
        <v>0</v>
      </c>
      <c r="V50" s="88">
        <v>0</v>
      </c>
      <c r="W50" s="88">
        <v>0</v>
      </c>
      <c r="X50" s="88">
        <v>0.1</v>
      </c>
      <c r="Y50" s="88">
        <v>0</v>
      </c>
      <c r="Z50" s="88">
        <v>0</v>
      </c>
      <c r="AA50" s="88">
        <v>0.22</v>
      </c>
      <c r="AB50" s="88">
        <v>0</v>
      </c>
      <c r="AC50" s="88">
        <v>0</v>
      </c>
      <c r="AD50" s="88">
        <v>0.13</v>
      </c>
      <c r="AE50" s="88">
        <v>0</v>
      </c>
      <c r="AF50" s="88">
        <v>0</v>
      </c>
      <c r="AG50" s="88">
        <v>0</v>
      </c>
      <c r="AH50" s="88">
        <v>0.09</v>
      </c>
      <c r="AI50" s="88">
        <v>0</v>
      </c>
      <c r="AJ50" s="88">
        <v>0</v>
      </c>
      <c r="AK50" s="88">
        <v>0</v>
      </c>
      <c r="AL50" s="88">
        <v>0</v>
      </c>
      <c r="AM50" s="88">
        <v>0</v>
      </c>
      <c r="AN50" s="88">
        <v>0</v>
      </c>
      <c r="AO50" s="88">
        <v>0.13</v>
      </c>
      <c r="AP50" s="88">
        <v>0</v>
      </c>
      <c r="AQ50" s="88">
        <v>0</v>
      </c>
      <c r="AR50" s="88">
        <v>0</v>
      </c>
      <c r="AS50" s="88">
        <v>0</v>
      </c>
      <c r="AT50" s="88">
        <v>0</v>
      </c>
      <c r="AU50" s="88">
        <v>0</v>
      </c>
      <c r="AV50" s="105">
        <f>$D50-$BG50</f>
        <v>217.37</v>
      </c>
      <c r="AW50" s="88">
        <v>0</v>
      </c>
      <c r="AX50" s="88">
        <v>0</v>
      </c>
      <c r="AY50" s="88">
        <v>0</v>
      </c>
      <c r="AZ50" s="88">
        <v>0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/>
      <c r="BG50" s="88">
        <f>E50+SUM(S50:AA50)+SUM(AM50:AU50)+SUM(AW50)+BE50</f>
        <v>97.939999999999984</v>
      </c>
      <c r="BH50" s="88">
        <f>AV$61-BG50</f>
        <v>-20.639999999999986</v>
      </c>
      <c r="BI50" s="148">
        <f>D50+BH50</f>
        <v>294.67</v>
      </c>
    </row>
    <row r="51" spans="1:61" s="13" customFormat="1" ht="15.95" customHeight="1" x14ac:dyDescent="0.2">
      <c r="A51" s="12" t="s">
        <v>121</v>
      </c>
      <c r="B51" s="12" t="s">
        <v>868</v>
      </c>
      <c r="C51" s="182" t="s">
        <v>867</v>
      </c>
      <c r="D51" s="88">
        <v>7698.49</v>
      </c>
      <c r="E51" s="88">
        <v>5.79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5.79</v>
      </c>
      <c r="L51" s="88">
        <v>0</v>
      </c>
      <c r="M51" s="88">
        <v>0</v>
      </c>
      <c r="N51" s="88">
        <v>0</v>
      </c>
      <c r="O51" s="88">
        <v>0</v>
      </c>
      <c r="P51" s="88">
        <v>0</v>
      </c>
      <c r="Q51" s="88">
        <v>0</v>
      </c>
      <c r="R51" s="88"/>
      <c r="S51" s="88">
        <v>0</v>
      </c>
      <c r="T51" s="88">
        <v>0.2</v>
      </c>
      <c r="U51" s="88">
        <v>1.77</v>
      </c>
      <c r="V51" s="88">
        <v>0</v>
      </c>
      <c r="W51" s="88">
        <v>0</v>
      </c>
      <c r="X51" s="88">
        <v>0.04</v>
      </c>
      <c r="Y51" s="88">
        <v>6.92</v>
      </c>
      <c r="Z51" s="88">
        <v>0</v>
      </c>
      <c r="AA51" s="88">
        <v>0.7</v>
      </c>
      <c r="AB51" s="88">
        <v>0.7</v>
      </c>
      <c r="AC51" s="88">
        <v>0</v>
      </c>
      <c r="AD51" s="88">
        <v>0</v>
      </c>
      <c r="AE51" s="88">
        <v>0</v>
      </c>
      <c r="AF51" s="88">
        <v>0</v>
      </c>
      <c r="AG51" s="88">
        <v>0</v>
      </c>
      <c r="AH51" s="88">
        <v>0</v>
      </c>
      <c r="AI51" s="88">
        <v>0</v>
      </c>
      <c r="AJ51" s="88">
        <v>0</v>
      </c>
      <c r="AK51" s="88">
        <v>0</v>
      </c>
      <c r="AL51" s="88">
        <v>0</v>
      </c>
      <c r="AM51" s="88">
        <v>0</v>
      </c>
      <c r="AN51" s="88">
        <v>0</v>
      </c>
      <c r="AO51" s="88">
        <v>0.11</v>
      </c>
      <c r="AP51" s="88">
        <v>0</v>
      </c>
      <c r="AQ51" s="88">
        <v>11.02</v>
      </c>
      <c r="AR51" s="88">
        <v>0</v>
      </c>
      <c r="AS51" s="88">
        <v>0</v>
      </c>
      <c r="AT51" s="88">
        <v>0</v>
      </c>
      <c r="AU51" s="88">
        <v>0</v>
      </c>
      <c r="AV51" s="88">
        <v>0</v>
      </c>
      <c r="AW51" s="105">
        <f>$D51-$BG51</f>
        <v>7671.94</v>
      </c>
      <c r="AX51" s="88"/>
      <c r="AY51" s="88"/>
      <c r="AZ51" s="88"/>
      <c r="BA51" s="88"/>
      <c r="BB51" s="88"/>
      <c r="BC51" s="88"/>
      <c r="BD51" s="88"/>
      <c r="BE51" s="88">
        <v>0</v>
      </c>
      <c r="BF51" s="88"/>
      <c r="BG51" s="88">
        <f>E51+SUM(S51:AA51)+SUM(AM51:AV51)+BE51</f>
        <v>26.549999999999997</v>
      </c>
      <c r="BH51" s="88">
        <f>AW61-BG51</f>
        <v>894.31000000000006</v>
      </c>
      <c r="BI51" s="187">
        <f>ROUNDDOWN(D51+BH51,0)</f>
        <v>8592</v>
      </c>
    </row>
    <row r="52" spans="1:61" s="13" customFormat="1" ht="20.100000000000001" hidden="1" customHeight="1" x14ac:dyDescent="0.25">
      <c r="A52" s="182" t="s">
        <v>304</v>
      </c>
      <c r="B52" s="12" t="s">
        <v>125</v>
      </c>
      <c r="C52" s="182" t="s">
        <v>47</v>
      </c>
      <c r="D52" s="88">
        <v>22.69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88">
        <v>0</v>
      </c>
      <c r="Q52" s="88">
        <v>0</v>
      </c>
      <c r="R52" s="88"/>
      <c r="S52" s="88">
        <v>0</v>
      </c>
      <c r="T52" s="88">
        <v>0</v>
      </c>
      <c r="U52" s="88">
        <v>0</v>
      </c>
      <c r="V52" s="88">
        <v>0</v>
      </c>
      <c r="W52" s="88">
        <v>0</v>
      </c>
      <c r="X52" s="88">
        <v>0</v>
      </c>
      <c r="Y52" s="88">
        <v>6.92</v>
      </c>
      <c r="Z52" s="88">
        <v>0</v>
      </c>
      <c r="AA52" s="88">
        <v>0</v>
      </c>
      <c r="AB52" s="88">
        <v>0</v>
      </c>
      <c r="AC52" s="88">
        <v>0</v>
      </c>
      <c r="AD52" s="88">
        <v>0</v>
      </c>
      <c r="AE52" s="88">
        <v>0</v>
      </c>
      <c r="AF52" s="88">
        <v>0</v>
      </c>
      <c r="AG52" s="88">
        <v>0</v>
      </c>
      <c r="AH52" s="88">
        <v>0</v>
      </c>
      <c r="AI52" s="88">
        <v>0</v>
      </c>
      <c r="AJ52" s="88">
        <v>0</v>
      </c>
      <c r="AK52" s="88">
        <v>0</v>
      </c>
      <c r="AL52" s="88">
        <v>0</v>
      </c>
      <c r="AM52" s="88">
        <v>0</v>
      </c>
      <c r="AN52" s="88">
        <v>0</v>
      </c>
      <c r="AO52" s="88">
        <v>0</v>
      </c>
      <c r="AP52" s="88">
        <v>0</v>
      </c>
      <c r="AQ52" s="88">
        <v>0</v>
      </c>
      <c r="AR52" s="88">
        <v>0</v>
      </c>
      <c r="AS52" s="88">
        <v>0</v>
      </c>
      <c r="AT52" s="88">
        <v>0</v>
      </c>
      <c r="AU52" s="88">
        <v>0</v>
      </c>
      <c r="AV52" s="88">
        <v>0</v>
      </c>
      <c r="AW52" s="88"/>
      <c r="AX52" s="105">
        <f>$D52-$BG52</f>
        <v>15.770000000000001</v>
      </c>
      <c r="AY52" s="88">
        <v>0</v>
      </c>
      <c r="AZ52" s="88">
        <v>0</v>
      </c>
      <c r="BA52" s="88">
        <v>0</v>
      </c>
      <c r="BB52" s="88">
        <v>0</v>
      </c>
      <c r="BC52" s="88">
        <v>0</v>
      </c>
      <c r="BD52" s="88">
        <v>0</v>
      </c>
      <c r="BE52" s="88">
        <v>0</v>
      </c>
      <c r="BF52" s="88"/>
      <c r="BG52" s="88">
        <f>E52+SUM(S52:AA52)+SUM(AM52:AV52)+SUM(AY52:BE52)</f>
        <v>6.92</v>
      </c>
      <c r="BH52" s="88">
        <f>AX$61-BG52</f>
        <v>-6.92</v>
      </c>
      <c r="BI52" s="148">
        <f t="shared" si="0"/>
        <v>15.770000000000001</v>
      </c>
    </row>
    <row r="53" spans="1:61" s="13" customFormat="1" ht="20.100000000000001" hidden="1" customHeight="1" x14ac:dyDescent="0.25">
      <c r="A53" s="182" t="s">
        <v>304</v>
      </c>
      <c r="B53" s="12" t="s">
        <v>127</v>
      </c>
      <c r="C53" s="182" t="s">
        <v>48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8">
        <v>0</v>
      </c>
      <c r="R53" s="88"/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/>
      <c r="AX53" s="88">
        <v>0</v>
      </c>
      <c r="AY53" s="105">
        <f>$D53-$BG53</f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/>
      <c r="BG53" s="88">
        <f>E53+SUM(S53:AA53)+SUM(AM53:AV53)+AX53+SUM(AZ53:BE53)</f>
        <v>0</v>
      </c>
      <c r="BH53" s="88">
        <f>AY$61-BG53</f>
        <v>0</v>
      </c>
      <c r="BI53" s="148">
        <f t="shared" si="0"/>
        <v>0</v>
      </c>
    </row>
    <row r="54" spans="1:61" s="13" customFormat="1" ht="20.100000000000001" hidden="1" customHeight="1" x14ac:dyDescent="0.25">
      <c r="A54" s="182" t="s">
        <v>304</v>
      </c>
      <c r="B54" s="12" t="s">
        <v>129</v>
      </c>
      <c r="C54" s="182" t="s">
        <v>49</v>
      </c>
      <c r="D54" s="88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/>
      <c r="S54" s="88">
        <v>0</v>
      </c>
      <c r="T54" s="88">
        <v>0</v>
      </c>
      <c r="U54" s="88">
        <v>0</v>
      </c>
      <c r="V54" s="88">
        <v>0</v>
      </c>
      <c r="W54" s="88">
        <v>0</v>
      </c>
      <c r="X54" s="88">
        <v>0</v>
      </c>
      <c r="Y54" s="88">
        <v>0</v>
      </c>
      <c r="Z54" s="88">
        <v>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88">
        <v>0</v>
      </c>
      <c r="AG54" s="88">
        <v>0</v>
      </c>
      <c r="AH54" s="88">
        <v>0</v>
      </c>
      <c r="AI54" s="88">
        <v>0</v>
      </c>
      <c r="AJ54" s="88">
        <v>0</v>
      </c>
      <c r="AK54" s="88">
        <v>0</v>
      </c>
      <c r="AL54" s="88">
        <v>0</v>
      </c>
      <c r="AM54" s="88">
        <v>0</v>
      </c>
      <c r="AN54" s="88">
        <v>0</v>
      </c>
      <c r="AO54" s="88">
        <v>0</v>
      </c>
      <c r="AP54" s="88">
        <v>0</v>
      </c>
      <c r="AQ54" s="88">
        <v>0</v>
      </c>
      <c r="AR54" s="88">
        <v>0</v>
      </c>
      <c r="AS54" s="88">
        <v>0</v>
      </c>
      <c r="AT54" s="88">
        <v>0</v>
      </c>
      <c r="AU54" s="88">
        <v>0</v>
      </c>
      <c r="AV54" s="88">
        <v>0</v>
      </c>
      <c r="AW54" s="88"/>
      <c r="AX54" s="88">
        <v>0</v>
      </c>
      <c r="AY54" s="88">
        <v>0</v>
      </c>
      <c r="AZ54" s="105">
        <f>$D54-$BG54</f>
        <v>0</v>
      </c>
      <c r="BA54" s="88">
        <v>0</v>
      </c>
      <c r="BB54" s="88">
        <v>0</v>
      </c>
      <c r="BC54" s="88">
        <v>0</v>
      </c>
      <c r="BD54" s="88">
        <v>0</v>
      </c>
      <c r="BE54" s="88">
        <v>0</v>
      </c>
      <c r="BF54" s="88"/>
      <c r="BG54" s="88">
        <f>E54+SUM(S54:AA54)+SUM(AM54:AV54)+SUM(AX54:AY54)+SUM(BA54:BE54)</f>
        <v>0</v>
      </c>
      <c r="BH54" s="88">
        <f>AZ$61-BG54</f>
        <v>0</v>
      </c>
      <c r="BI54" s="148">
        <f t="shared" si="0"/>
        <v>0</v>
      </c>
    </row>
    <row r="55" spans="1:61" s="13" customFormat="1" ht="20.100000000000001" hidden="1" customHeight="1" x14ac:dyDescent="0.25">
      <c r="A55" s="182" t="s">
        <v>304</v>
      </c>
      <c r="B55" s="12" t="s">
        <v>131</v>
      </c>
      <c r="C55" s="182" t="s">
        <v>50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/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/>
      <c r="AX55" s="88">
        <v>0</v>
      </c>
      <c r="AY55" s="88">
        <v>0</v>
      </c>
      <c r="AZ55" s="88">
        <v>0</v>
      </c>
      <c r="BA55" s="105">
        <f>$D55-$BG55</f>
        <v>0</v>
      </c>
      <c r="BB55" s="88">
        <v>0</v>
      </c>
      <c r="BC55" s="88">
        <v>0</v>
      </c>
      <c r="BD55" s="88">
        <v>0</v>
      </c>
      <c r="BE55" s="88">
        <v>0</v>
      </c>
      <c r="BF55" s="88"/>
      <c r="BG55" s="88">
        <f>E55+SUM(S55:AA55)+SUM(AM55:AV55)+SUM(AX55:AZ55)+SUM(BB55:BE55)</f>
        <v>0</v>
      </c>
      <c r="BH55" s="88">
        <f>BA$61-BG55</f>
        <v>0</v>
      </c>
      <c r="BI55" s="148">
        <f t="shared" si="0"/>
        <v>0</v>
      </c>
    </row>
    <row r="56" spans="1:61" s="13" customFormat="1" ht="20.100000000000001" hidden="1" customHeight="1" x14ac:dyDescent="0.25">
      <c r="A56" s="182" t="s">
        <v>304</v>
      </c>
      <c r="B56" s="12" t="s">
        <v>768</v>
      </c>
      <c r="C56" s="182" t="s">
        <v>51</v>
      </c>
      <c r="D56" s="88">
        <v>7232.32</v>
      </c>
      <c r="E56" s="88">
        <v>5.79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5.79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/>
      <c r="S56" s="88">
        <v>0</v>
      </c>
      <c r="T56" s="88">
        <v>0.2</v>
      </c>
      <c r="U56" s="88">
        <v>1.77</v>
      </c>
      <c r="V56" s="88">
        <v>0</v>
      </c>
      <c r="W56" s="88">
        <v>0</v>
      </c>
      <c r="X56" s="88">
        <v>0.04</v>
      </c>
      <c r="Y56" s="88">
        <v>0</v>
      </c>
      <c r="Z56" s="88">
        <v>0</v>
      </c>
      <c r="AA56" s="88">
        <v>0.7</v>
      </c>
      <c r="AB56" s="88">
        <v>0.7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0.11</v>
      </c>
      <c r="AP56" s="88">
        <v>0</v>
      </c>
      <c r="AQ56" s="88">
        <v>11.02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/>
      <c r="AX56" s="88">
        <v>0</v>
      </c>
      <c r="AY56" s="88">
        <v>0</v>
      </c>
      <c r="AZ56" s="88">
        <v>0</v>
      </c>
      <c r="BA56" s="88">
        <v>0</v>
      </c>
      <c r="BB56" s="105">
        <f>$D56-$BG56</f>
        <v>7212.69</v>
      </c>
      <c r="BC56" s="88">
        <v>0</v>
      </c>
      <c r="BD56" s="88">
        <v>0</v>
      </c>
      <c r="BE56" s="88">
        <v>0</v>
      </c>
      <c r="BF56" s="88"/>
      <c r="BG56" s="88">
        <f>E56+SUM(S56:AA56)+SUM(AM56:AV56)+SUM(AX56:BA56)+SUM(BC56:BE56)</f>
        <v>19.63</v>
      </c>
      <c r="BH56" s="88">
        <f>BB$61-BG56</f>
        <v>1315.46</v>
      </c>
      <c r="BI56" s="148">
        <f t="shared" si="0"/>
        <v>8547.7799999999988</v>
      </c>
    </row>
    <row r="57" spans="1:61" s="13" customFormat="1" ht="20.100000000000001" hidden="1" customHeight="1" x14ac:dyDescent="0.25">
      <c r="A57" s="182" t="s">
        <v>304</v>
      </c>
      <c r="B57" s="12" t="s">
        <v>133</v>
      </c>
      <c r="C57" s="182" t="s">
        <v>52</v>
      </c>
      <c r="D57" s="88">
        <v>284.52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8">
        <v>0</v>
      </c>
      <c r="R57" s="88"/>
      <c r="S57" s="88">
        <v>0</v>
      </c>
      <c r="T57" s="88">
        <v>0</v>
      </c>
      <c r="U57" s="88">
        <v>0</v>
      </c>
      <c r="V57" s="88">
        <v>0</v>
      </c>
      <c r="W57" s="88">
        <v>0</v>
      </c>
      <c r="X57" s="88">
        <v>0</v>
      </c>
      <c r="Y57" s="88">
        <v>0</v>
      </c>
      <c r="Z57" s="88">
        <v>0</v>
      </c>
      <c r="AA57" s="88">
        <v>0</v>
      </c>
      <c r="AB57" s="88">
        <v>0</v>
      </c>
      <c r="AC57" s="88">
        <v>0</v>
      </c>
      <c r="AD57" s="88">
        <v>0</v>
      </c>
      <c r="AE57" s="88">
        <v>0</v>
      </c>
      <c r="AF57" s="88">
        <v>0</v>
      </c>
      <c r="AG57" s="88">
        <v>0</v>
      </c>
      <c r="AH57" s="88">
        <v>0</v>
      </c>
      <c r="AI57" s="88">
        <v>0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8">
        <v>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/>
      <c r="AX57" s="88">
        <v>0</v>
      </c>
      <c r="AY57" s="88">
        <v>0</v>
      </c>
      <c r="AZ57" s="88">
        <v>0</v>
      </c>
      <c r="BA57" s="88">
        <v>0</v>
      </c>
      <c r="BB57" s="88">
        <v>278.92</v>
      </c>
      <c r="BC57" s="105">
        <f>$D57-$BG57</f>
        <v>5.5999999999999659</v>
      </c>
      <c r="BD57" s="88">
        <v>0</v>
      </c>
      <c r="BE57" s="88">
        <v>0</v>
      </c>
      <c r="BF57" s="88"/>
      <c r="BG57" s="88">
        <f>E57+SUM(S57:AA57)+SUM(AM57:AV57)+SUM(AX57:BB57)+SUM(BD57:BE57)</f>
        <v>278.92</v>
      </c>
      <c r="BH57" s="88">
        <f>BC$61-BG57</f>
        <v>-278.92</v>
      </c>
      <c r="BI57" s="148">
        <f t="shared" si="0"/>
        <v>5.5999999999999659</v>
      </c>
    </row>
    <row r="58" spans="1:61" s="13" customFormat="1" ht="20.100000000000001" hidden="1" customHeight="1" x14ac:dyDescent="0.25">
      <c r="A58" s="182" t="s">
        <v>304</v>
      </c>
      <c r="B58" s="12" t="s">
        <v>135</v>
      </c>
      <c r="C58" s="182" t="s">
        <v>53</v>
      </c>
      <c r="D58" s="88">
        <v>159.26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/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0</v>
      </c>
      <c r="Z58" s="88">
        <v>0</v>
      </c>
      <c r="AA58" s="88">
        <v>0</v>
      </c>
      <c r="AB58" s="88">
        <v>0</v>
      </c>
      <c r="AC58" s="88">
        <v>0</v>
      </c>
      <c r="AD58" s="88">
        <v>0</v>
      </c>
      <c r="AE58" s="88">
        <v>0</v>
      </c>
      <c r="AF58" s="88">
        <v>0</v>
      </c>
      <c r="AG58" s="88">
        <v>0</v>
      </c>
      <c r="AH58" s="88">
        <v>0</v>
      </c>
      <c r="AI58" s="88">
        <v>0</v>
      </c>
      <c r="AJ58" s="88">
        <v>0</v>
      </c>
      <c r="AK58" s="88">
        <v>0</v>
      </c>
      <c r="AL58" s="88">
        <v>0</v>
      </c>
      <c r="AM58" s="88">
        <v>0</v>
      </c>
      <c r="AN58" s="88">
        <v>0</v>
      </c>
      <c r="AO58" s="88">
        <v>0</v>
      </c>
      <c r="AP58" s="88">
        <v>0</v>
      </c>
      <c r="AQ58" s="88">
        <v>0</v>
      </c>
      <c r="AR58" s="88">
        <v>0</v>
      </c>
      <c r="AS58" s="88">
        <v>0</v>
      </c>
      <c r="AT58" s="88">
        <v>0</v>
      </c>
      <c r="AU58" s="88">
        <v>0</v>
      </c>
      <c r="AV58" s="88">
        <v>0</v>
      </c>
      <c r="AW58" s="88"/>
      <c r="AX58" s="88">
        <v>0</v>
      </c>
      <c r="AY58" s="88">
        <v>0</v>
      </c>
      <c r="AZ58" s="88">
        <v>0</v>
      </c>
      <c r="BA58" s="88">
        <v>0</v>
      </c>
      <c r="BB58" s="88">
        <v>135.31</v>
      </c>
      <c r="BC58" s="88">
        <v>0</v>
      </c>
      <c r="BD58" s="105">
        <f>$D58-$BG58</f>
        <v>23.949999999999989</v>
      </c>
      <c r="BE58" s="88">
        <v>0</v>
      </c>
      <c r="BF58" s="88"/>
      <c r="BG58" s="88">
        <f>E58+SUM(S58:AA58)+SUM(AM58:AV58)+SUM(AX58:BC58)+BE58</f>
        <v>135.31</v>
      </c>
      <c r="BH58" s="88">
        <f>BD$61-BG58</f>
        <v>-135.31</v>
      </c>
      <c r="BI58" s="148">
        <f t="shared" si="0"/>
        <v>23.949999999999989</v>
      </c>
    </row>
    <row r="59" spans="1:61" s="11" customFormat="1" ht="15.95" customHeight="1" x14ac:dyDescent="0.25">
      <c r="A59" s="165">
        <v>3</v>
      </c>
      <c r="B59" s="10" t="s">
        <v>136</v>
      </c>
      <c r="C59" s="181" t="s">
        <v>54</v>
      </c>
      <c r="D59" s="94">
        <v>197.07</v>
      </c>
      <c r="E59" s="94">
        <v>181.48000000000002</v>
      </c>
      <c r="F59" s="94">
        <v>49</v>
      </c>
      <c r="G59" s="94">
        <v>49</v>
      </c>
      <c r="H59" s="94">
        <v>0</v>
      </c>
      <c r="I59" s="94">
        <v>0</v>
      </c>
      <c r="J59" s="94">
        <v>0</v>
      </c>
      <c r="K59" s="94">
        <v>132.48000000000002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94">
        <v>0</v>
      </c>
      <c r="R59" s="94">
        <v>15.59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4">
        <v>9.58</v>
      </c>
      <c r="Y59" s="94">
        <v>0</v>
      </c>
      <c r="Z59" s="94">
        <v>0</v>
      </c>
      <c r="AA59" s="94">
        <v>2.23</v>
      </c>
      <c r="AB59" s="94">
        <v>0</v>
      </c>
      <c r="AC59" s="94">
        <v>0</v>
      </c>
      <c r="AD59" s="94">
        <v>0</v>
      </c>
      <c r="AE59" s="94">
        <v>0</v>
      </c>
      <c r="AF59" s="94">
        <v>0</v>
      </c>
      <c r="AG59" s="94">
        <v>0</v>
      </c>
      <c r="AH59" s="94">
        <v>2.23</v>
      </c>
      <c r="AI59" s="94">
        <v>0</v>
      </c>
      <c r="AJ59" s="94">
        <v>0</v>
      </c>
      <c r="AK59" s="94">
        <v>0</v>
      </c>
      <c r="AL59" s="94">
        <v>0</v>
      </c>
      <c r="AM59" s="94">
        <v>0</v>
      </c>
      <c r="AN59" s="94">
        <v>0</v>
      </c>
      <c r="AO59" s="94">
        <v>0</v>
      </c>
      <c r="AP59" s="94">
        <v>0</v>
      </c>
      <c r="AQ59" s="94">
        <v>3.78</v>
      </c>
      <c r="AR59" s="94">
        <v>0</v>
      </c>
      <c r="AS59" s="94">
        <v>0</v>
      </c>
      <c r="AT59" s="94">
        <v>0</v>
      </c>
      <c r="AU59" s="94">
        <v>0</v>
      </c>
      <c r="AV59" s="94">
        <v>0</v>
      </c>
      <c r="AW59" s="94">
        <v>0</v>
      </c>
      <c r="AX59" s="94">
        <v>0</v>
      </c>
      <c r="AY59" s="94">
        <v>0</v>
      </c>
      <c r="AZ59" s="94">
        <v>0</v>
      </c>
      <c r="BA59" s="94">
        <v>0</v>
      </c>
      <c r="BB59" s="94">
        <v>0</v>
      </c>
      <c r="BC59" s="94">
        <v>0</v>
      </c>
      <c r="BD59" s="94">
        <v>0</v>
      </c>
      <c r="BE59" s="105">
        <f>$D59-$BG59</f>
        <v>0</v>
      </c>
      <c r="BF59" s="92"/>
      <c r="BG59" s="94">
        <f>E59+R59</f>
        <v>197.07000000000002</v>
      </c>
      <c r="BH59" s="94">
        <f>BE$61-BG59</f>
        <v>-197.07000000000002</v>
      </c>
      <c r="BI59" s="147">
        <f t="shared" si="0"/>
        <v>0</v>
      </c>
    </row>
    <row r="60" spans="1:61" s="13" customFormat="1" ht="15.95" customHeight="1" x14ac:dyDescent="0.25">
      <c r="A60" s="16"/>
      <c r="B60" s="10" t="s">
        <v>769</v>
      </c>
      <c r="C60" s="182"/>
      <c r="D60" s="88"/>
      <c r="E60" s="88">
        <f>F60+SUM(J60:Q60)</f>
        <v>1444.64</v>
      </c>
      <c r="F60" s="88">
        <f>SUM(G60:I60)</f>
        <v>0</v>
      </c>
      <c r="G60" s="88"/>
      <c r="H60" s="88"/>
      <c r="I60" s="88"/>
      <c r="J60" s="88"/>
      <c r="K60" s="88">
        <f>1714.64-140-130</f>
        <v>1444.64</v>
      </c>
      <c r="L60" s="88"/>
      <c r="M60" s="88"/>
      <c r="N60" s="88"/>
      <c r="O60" s="88"/>
      <c r="P60" s="88"/>
      <c r="Q60" s="88"/>
      <c r="R60" s="88">
        <f>SUM(S60:AA60)+SUM(AM60:AW60)</f>
        <v>1557.04</v>
      </c>
      <c r="S60" s="88"/>
      <c r="T60" s="88"/>
      <c r="U60" s="88"/>
      <c r="V60" s="88"/>
      <c r="W60" s="88"/>
      <c r="X60" s="88"/>
      <c r="Y60" s="88"/>
      <c r="Z60" s="88"/>
      <c r="AA60" s="88">
        <f>SUM(AB60:AL60)</f>
        <v>270</v>
      </c>
      <c r="AB60" s="88"/>
      <c r="AC60" s="88"/>
      <c r="AD60" s="88"/>
      <c r="AE60" s="88"/>
      <c r="AF60" s="88"/>
      <c r="AG60" s="88"/>
      <c r="AH60" s="88">
        <v>140</v>
      </c>
      <c r="AI60" s="88">
        <v>130</v>
      </c>
      <c r="AJ60" s="88"/>
      <c r="AK60" s="88"/>
      <c r="AL60" s="88"/>
      <c r="AM60" s="88"/>
      <c r="AN60" s="88"/>
      <c r="AO60" s="88"/>
      <c r="AP60" s="88">
        <v>366.18</v>
      </c>
      <c r="AQ60" s="88"/>
      <c r="AR60" s="88"/>
      <c r="AS60" s="88"/>
      <c r="AT60" s="88"/>
      <c r="AU60" s="88"/>
      <c r="AV60" s="88"/>
      <c r="AW60" s="88">
        <f>SUM(AX60:BD60)</f>
        <v>920.86</v>
      </c>
      <c r="AX60" s="88"/>
      <c r="AY60" s="88"/>
      <c r="AZ60" s="88"/>
      <c r="BA60" s="88"/>
      <c r="BB60" s="88">
        <v>920.86</v>
      </c>
      <c r="BC60" s="88"/>
      <c r="BD60" s="88"/>
      <c r="BE60" s="92"/>
      <c r="BF60" s="92"/>
      <c r="BG60" s="88"/>
      <c r="BH60" s="88"/>
      <c r="BI60" s="148"/>
    </row>
    <row r="61" spans="1:61" s="11" customFormat="1" ht="15.95" customHeight="1" x14ac:dyDescent="0.25">
      <c r="A61" s="165"/>
      <c r="B61" s="17" t="s">
        <v>137</v>
      </c>
      <c r="C61" s="17"/>
      <c r="D61" s="94"/>
      <c r="E61" s="94">
        <f>E20+E59+E60</f>
        <v>2517.4900000000002</v>
      </c>
      <c r="F61" s="94">
        <f>SUM(F12:F20)+F59+F60</f>
        <v>426.17</v>
      </c>
      <c r="G61" s="94">
        <f>SUM(G10:G20)+G59+G60</f>
        <v>426.17</v>
      </c>
      <c r="H61" s="94">
        <f>H9+SUM(H11:H20)+H59</f>
        <v>0</v>
      </c>
      <c r="I61" s="94">
        <f>SUM(I9:I10)+SUM(I12:I20)+I59</f>
        <v>0</v>
      </c>
      <c r="J61" s="94">
        <f>J8+SUM(J13:J20)+J59+J60</f>
        <v>760.47</v>
      </c>
      <c r="K61" s="94">
        <f>K8+K12+SUM(K14:K20)+K59+K60</f>
        <v>12838.67</v>
      </c>
      <c r="L61" s="94">
        <f>L8+SUM(L12:L13)+SUM(L15:L20)+L59</f>
        <v>0</v>
      </c>
      <c r="M61" s="94">
        <f>M8+SUM(M12:M14)+SUM(M16:M20)+M59</f>
        <v>0</v>
      </c>
      <c r="N61" s="94">
        <f>N8+SUM(N12:N15)+SUM(N17:N20)+N59</f>
        <v>0</v>
      </c>
      <c r="O61" s="94">
        <f>O8+SUM(O12:O16)+SUM(O18:O20)+O59+O60</f>
        <v>1131.18</v>
      </c>
      <c r="P61" s="94">
        <f>P8+SUM(P12:P17)+SUM(P19:P20)+P59</f>
        <v>0</v>
      </c>
      <c r="Q61" s="94">
        <f>Q8+SUM(Q12:Q18)+Q20+Q59</f>
        <v>370.34</v>
      </c>
      <c r="R61" s="94">
        <f>R7+R59+R60</f>
        <v>9720.1299999999992</v>
      </c>
      <c r="S61" s="94">
        <f>S7+SUM(S22:S29)+SUM(S41:S51)+S59</f>
        <v>292.71000000000004</v>
      </c>
      <c r="T61" s="94">
        <f>T7+T21+SUM(T23:T29)+SUM(T41:T51)+T59</f>
        <v>113.22000000000004</v>
      </c>
      <c r="U61" s="94">
        <f>U7+SUM(U21:U22)+SUM(U24:U29)+SUM(U41:U51)+U59</f>
        <v>1959.36</v>
      </c>
      <c r="V61" s="94">
        <f>V7+SUM(V21:V23)+SUM(V25:V29)+SUM(V41:V51)+V59</f>
        <v>0</v>
      </c>
      <c r="W61" s="94">
        <f>W7+SUM(W21:W24)+SUM(W26:W29)+SUM(W41:W51)+W59</f>
        <v>176</v>
      </c>
      <c r="X61" s="94">
        <f>X7+SUM(X21:X25)+SUM(X27:X29)+SUM(X41:X51)+X59</f>
        <v>175.95000000000002</v>
      </c>
      <c r="Y61" s="94">
        <f>Y7+SUM(Y21:Y26)+SUM(Y28:Y29)+SUM(Y41:Y51)+Y59</f>
        <v>187.18</v>
      </c>
      <c r="Z61" s="94">
        <f>Z7+SUM(Z21:Z27)+SUM(Z29)+SUM(Z41:Z51)+Z59</f>
        <v>0</v>
      </c>
      <c r="AA61" s="94">
        <f>AA7+SUM(AA21:AA28)+SUM(AA41:AA51)+AA59+AA60</f>
        <v>3329.6200000000008</v>
      </c>
      <c r="AB61" s="94">
        <f>AB7+SUM(AB21:AB28)+SUM(AB31:AB51)+AB59</f>
        <v>120.75999999999999</v>
      </c>
      <c r="AC61" s="94">
        <f>AC7+SUM(AC21:AC28)+AC30+SUM(AC32:AC51)+AC59</f>
        <v>73.679999999999993</v>
      </c>
      <c r="AD61" s="94">
        <f>AD7+SUM(AD21:AD28)+SUM(AD30:AD31)+SUM(AD33:AD51)+AD59</f>
        <v>816.87000000000023</v>
      </c>
      <c r="AE61" s="94">
        <f>AE7+SUM(AE21:AE28)+SUM(AE30:AE32)+SUM(AE34:AE51)+AE59</f>
        <v>558.76</v>
      </c>
      <c r="AF61" s="94">
        <f>AF7+SUM(AF21:AF28)+SUM(AF30:AF33)+SUM(AF35:AF51)+AF59</f>
        <v>14.18</v>
      </c>
      <c r="AG61" s="94">
        <f>AG7+SUM(AG21:AG28)+SUM(AG30:AG34)+SUM(AG36:AG51)+AG59</f>
        <v>5.8199999999999994</v>
      </c>
      <c r="AH61" s="94">
        <f>AH7+SUM(AH21:AH28)+SUM(AH30:AH35)+SUM(AH37:AH51)+AH59+AH60</f>
        <v>1315.8600000000004</v>
      </c>
      <c r="AI61" s="94">
        <f>AI7+SUM(AI21:AI28)+SUM(AI30:AI36)+SUM(AI38:AI51)+AI59+AI60</f>
        <v>323.08999999999997</v>
      </c>
      <c r="AJ61" s="94">
        <f>AJ7+SUM(AJ21:AJ28)+SUM(AJ30:AJ37)+SUM(AJ39:AJ51)+AJ59+AJ60</f>
        <v>58.010000000000005</v>
      </c>
      <c r="AK61" s="94">
        <f>AK7+SUM(AK21:AK28)+SUM(AK30:AK38)+SUM(AK40:AK51)+AK59</f>
        <v>27.8</v>
      </c>
      <c r="AL61" s="94">
        <f>AL7+SUM(AL21:AL28)+SUM(AL30:AL39)+SUM(AL41:AL51)+AL59</f>
        <v>23.53</v>
      </c>
      <c r="AM61" s="94">
        <f>AM7+SUM(AM21:AM29)+SUM(AM42:AM51)+AM59</f>
        <v>37.17</v>
      </c>
      <c r="AN61" s="94">
        <f>AN7+SUM(AN21:AN29)+AN41+SUM(AN43:AN51)+AN59</f>
        <v>0</v>
      </c>
      <c r="AO61" s="94">
        <f>AO7+SUM(AO21:AO29)+SUM(AO41:AO42)+SUM(AO44:AO51)+AO59</f>
        <v>156.99999999999994</v>
      </c>
      <c r="AP61" s="94">
        <f>AP7+SUM(AP21:AP29)+SUM(AP41:AP43)+SUM(AP45:AP51)+AP59+AP60</f>
        <v>1513.0699999999995</v>
      </c>
      <c r="AQ61" s="94">
        <f>AQ7+SUM(AQ21:AQ29)+SUM(AQ41:AQ44)+SUM(AQ46:AQ51)+AQ59</f>
        <v>2100.2500000000005</v>
      </c>
      <c r="AR61" s="94">
        <f>AR7+SUM(AR21:AR29)+SUM(AR41:AR45)+SUM(AR47:AR51)+AR59</f>
        <v>18.759999999999998</v>
      </c>
      <c r="AS61" s="94">
        <f>AS7+SUM(AS21:AS29)+SUM(AS41:AS46)+SUM(AS48:AS51)+AS59</f>
        <v>0</v>
      </c>
      <c r="AT61" s="94">
        <f>AT7+SUM(AT21:AT29)+SUM(AT41:AT47)+SUM(AT49:AT51)+AT59</f>
        <v>0</v>
      </c>
      <c r="AU61" s="94">
        <f>AU7+SUM(AU21:AU29)+SUM(AU41:AU48)+SUM(AU50:AU51)+AU59</f>
        <v>7.6499999999999995</v>
      </c>
      <c r="AV61" s="94">
        <f>AV7+SUM(AV21:AV29)+SUM(AV41:AV49)+SUM(AV51)+AV59</f>
        <v>77.3</v>
      </c>
      <c r="AW61" s="94">
        <f>AW7+SUM(AW21:AW29)+SUM(AW41:AW50)+AW59+AW60</f>
        <v>920.86</v>
      </c>
      <c r="AX61" s="94">
        <f>AX7+SUM(AX21:AX29)+SUM(AX41:AX50)+SUM(AX53:AX60)</f>
        <v>0</v>
      </c>
      <c r="AY61" s="94">
        <f>AY7+SUM(AY21:AY29)+SUM(AY41:AY50)+AY52+SUM(AY54:AY59)</f>
        <v>0</v>
      </c>
      <c r="AZ61" s="94">
        <f>AZ7+SUM(AZ21:AZ29)+SUM(AZ41:AZ50)+SUM(AZ52:AZ53)+SUM(AZ55:AZ59)</f>
        <v>0</v>
      </c>
      <c r="BA61" s="94">
        <f>BA7+SUM(BA21:BA29)+SUM(BA41:BA50)+SUM(BA52:BA54)+SUM(BA56:BA59)</f>
        <v>0</v>
      </c>
      <c r="BB61" s="94">
        <f>BB7+SUM(BB21:BB29)+SUM(BB41:BB50)+SUM(BB52:BB55)+SUM(BB57:BB59)+BB60</f>
        <v>1335.0900000000001</v>
      </c>
      <c r="BC61" s="94">
        <f>BC7+SUM(BC21:BC29)+SUM(BC41:BC50)+SUM(BC52:BC56)+SUM(BC58:BC59)</f>
        <v>0</v>
      </c>
      <c r="BD61" s="94">
        <f>BD7+SUM(BD21:BD29)+SUM(BD41:BD50)+SUM(BD52:BD57)+BD59</f>
        <v>0</v>
      </c>
      <c r="BE61" s="94">
        <f>BE7+BE20</f>
        <v>0</v>
      </c>
      <c r="BF61" s="94"/>
      <c r="BG61" s="94"/>
      <c r="BH61" s="94"/>
      <c r="BI61" s="94"/>
    </row>
    <row r="62" spans="1:61" s="11" customFormat="1" ht="15.95" customHeight="1" x14ac:dyDescent="0.25">
      <c r="A62" s="165"/>
      <c r="B62" s="17" t="s">
        <v>281</v>
      </c>
      <c r="C62" s="17"/>
      <c r="D62" s="94"/>
      <c r="E62" s="94">
        <f>E7+E61</f>
        <v>109689.60000000001</v>
      </c>
      <c r="F62" s="94">
        <f>F8+F61</f>
        <v>76530</v>
      </c>
      <c r="G62" s="94">
        <f>G9+G61</f>
        <v>76530</v>
      </c>
      <c r="H62" s="94">
        <f>H10+H61</f>
        <v>0</v>
      </c>
      <c r="I62" s="94">
        <f>I11+I61</f>
        <v>0</v>
      </c>
      <c r="J62" s="94">
        <f>J12+J61</f>
        <v>2044.2</v>
      </c>
      <c r="K62" s="94">
        <f>K13+K61</f>
        <v>29241.86</v>
      </c>
      <c r="L62" s="94">
        <f>L14+L61</f>
        <v>0</v>
      </c>
      <c r="M62" s="94">
        <f>M15+M61</f>
        <v>0</v>
      </c>
      <c r="N62" s="94">
        <f>N16+N61</f>
        <v>0</v>
      </c>
      <c r="O62" s="94">
        <f>O17+O61</f>
        <v>1500</v>
      </c>
      <c r="P62" s="94">
        <f>P18+P61</f>
        <v>0</v>
      </c>
      <c r="Q62" s="94">
        <f>Q19+Q61</f>
        <v>373.53999999999996</v>
      </c>
      <c r="R62" s="94">
        <f>R20+R61</f>
        <v>34207</v>
      </c>
      <c r="S62" s="94">
        <f>S21+S61</f>
        <v>922</v>
      </c>
      <c r="T62" s="94">
        <f>T22+T61</f>
        <v>165.00000000000006</v>
      </c>
      <c r="U62" s="94">
        <f>U23+U61</f>
        <v>2350</v>
      </c>
      <c r="V62" s="94">
        <f>V24+V61</f>
        <v>0</v>
      </c>
      <c r="W62" s="94">
        <f>W25+W61</f>
        <v>176</v>
      </c>
      <c r="X62" s="94">
        <f>X26+X61</f>
        <v>319.3</v>
      </c>
      <c r="Y62" s="94">
        <f>Y27+Y61</f>
        <v>746.8</v>
      </c>
      <c r="Z62" s="94">
        <f>Z28+Z61</f>
        <v>0</v>
      </c>
      <c r="AA62" s="94">
        <f>AA29+AA61</f>
        <v>11559.580000000004</v>
      </c>
      <c r="AB62" s="94">
        <f>AB30+AB61</f>
        <v>177</v>
      </c>
      <c r="AC62" s="94">
        <f>AC31+AC61</f>
        <v>138</v>
      </c>
      <c r="AD62" s="94">
        <f>AD32+AD61</f>
        <v>1211.0000000000002</v>
      </c>
      <c r="AE62" s="94">
        <f>AE33+AE61</f>
        <v>591</v>
      </c>
      <c r="AF62" s="94">
        <f>AF34+AF61</f>
        <v>14.209999999999999</v>
      </c>
      <c r="AG62" s="94">
        <f>AG35+AG61</f>
        <v>6.1899999999999995</v>
      </c>
      <c r="AH62" s="94">
        <f>AH36+AH61</f>
        <v>4205.4800000000005</v>
      </c>
      <c r="AI62" s="94">
        <f>AI37+AI61</f>
        <v>4881.5300000000007</v>
      </c>
      <c r="AJ62" s="94">
        <f>AJ38+AJ61</f>
        <v>251.45</v>
      </c>
      <c r="AK62" s="94">
        <f>AK39+AK61</f>
        <v>32.42</v>
      </c>
      <c r="AL62" s="94">
        <f>AL40+AL61</f>
        <v>51.3</v>
      </c>
      <c r="AM62" s="94">
        <f>AM41+AM61</f>
        <v>43</v>
      </c>
      <c r="AN62" s="94">
        <f>AN42+AN61</f>
        <v>0</v>
      </c>
      <c r="AO62" s="94">
        <f>AO43+AO61</f>
        <v>159.99999999999994</v>
      </c>
      <c r="AP62" s="94">
        <f>AP44+AP61</f>
        <v>2726.5499999999993</v>
      </c>
      <c r="AQ62" s="94">
        <f>AQ45+AQ61</f>
        <v>5768</v>
      </c>
      <c r="AR62" s="94">
        <f>AR46+AR61</f>
        <v>226.40999999999997</v>
      </c>
      <c r="AS62" s="94">
        <f>AS47+AS61</f>
        <v>0</v>
      </c>
      <c r="AT62" s="94">
        <f>AT48+AT61</f>
        <v>0</v>
      </c>
      <c r="AU62" s="94">
        <f>AU49+AU61</f>
        <v>156.59</v>
      </c>
      <c r="AV62" s="94">
        <f>AV50+AV61</f>
        <v>294.67</v>
      </c>
      <c r="AW62" s="94">
        <f>AW51+AW61</f>
        <v>8592.7999999999993</v>
      </c>
      <c r="AX62" s="94">
        <f>AX52+AX61</f>
        <v>15.770000000000001</v>
      </c>
      <c r="AY62" s="94">
        <f>AY53+AY61</f>
        <v>0</v>
      </c>
      <c r="AZ62" s="94">
        <f>AZ54+AZ61</f>
        <v>0</v>
      </c>
      <c r="BA62" s="94">
        <f>BA55+BA61</f>
        <v>0</v>
      </c>
      <c r="BB62" s="94">
        <f>BB56+BB61</f>
        <v>8547.7799999999988</v>
      </c>
      <c r="BC62" s="94">
        <f>BC57+BC61</f>
        <v>5.5999999999999659</v>
      </c>
      <c r="BD62" s="94">
        <f>BD58+BD61</f>
        <v>23.949999999999989</v>
      </c>
      <c r="BE62" s="94">
        <f>BE59+BE61</f>
        <v>0</v>
      </c>
      <c r="BF62" s="94"/>
      <c r="BG62" s="94"/>
      <c r="BH62" s="94"/>
      <c r="BI62" s="94"/>
    </row>
    <row r="63" spans="1:61" s="13" customFormat="1" ht="15.95" customHeight="1" x14ac:dyDescent="0.25">
      <c r="A63" s="233" t="s">
        <v>918</v>
      </c>
      <c r="B63" s="233"/>
      <c r="C63" s="233"/>
      <c r="D63" s="233"/>
      <c r="E63" s="233"/>
      <c r="F63" s="233"/>
      <c r="G63" s="233"/>
      <c r="H63" s="233"/>
      <c r="I63" s="233"/>
      <c r="J63" s="233"/>
      <c r="K63" s="233"/>
      <c r="L63" s="233"/>
      <c r="M63" s="233"/>
      <c r="N63" s="233"/>
      <c r="O63" s="233"/>
      <c r="P63" s="233"/>
      <c r="Q63" s="233"/>
      <c r="R63" s="233"/>
      <c r="S63" s="233"/>
      <c r="T63" s="233"/>
      <c r="U63" s="233"/>
      <c r="V63" s="233"/>
      <c r="W63" s="233"/>
      <c r="X63" s="233"/>
      <c r="Y63" s="233"/>
      <c r="Z63" s="233"/>
      <c r="AA63" s="233"/>
      <c r="AB63" s="233"/>
      <c r="AC63" s="233"/>
      <c r="AD63" s="233"/>
      <c r="AE63" s="233"/>
      <c r="AF63" s="233"/>
      <c r="AG63" s="233"/>
      <c r="AH63" s="233"/>
      <c r="AI63" s="233"/>
      <c r="AJ63" s="233"/>
      <c r="AK63" s="233"/>
      <c r="AL63" s="233"/>
      <c r="AM63" s="233"/>
      <c r="AN63" s="233"/>
      <c r="AO63" s="233"/>
      <c r="AP63" s="233"/>
      <c r="AQ63" s="233"/>
      <c r="AR63" s="233"/>
      <c r="AS63" s="233"/>
      <c r="AT63" s="233"/>
      <c r="AU63" s="233"/>
      <c r="AV63" s="233"/>
      <c r="AW63" s="233"/>
      <c r="AX63" s="233"/>
      <c r="AY63" s="233"/>
      <c r="AZ63" s="233"/>
      <c r="BA63" s="233"/>
      <c r="BB63" s="233"/>
      <c r="BC63" s="233"/>
      <c r="BD63" s="233"/>
      <c r="BE63" s="233"/>
      <c r="BF63" s="233"/>
      <c r="BG63" s="233"/>
      <c r="BH63" s="233"/>
      <c r="BI63" s="233"/>
    </row>
    <row r="65" spans="61:61" x14ac:dyDescent="0.2">
      <c r="BI65" s="176"/>
    </row>
  </sheetData>
  <mergeCells count="13">
    <mergeCell ref="A63:BI63"/>
    <mergeCell ref="BF4:BF5"/>
    <mergeCell ref="BI4:BI5"/>
    <mergeCell ref="A1:B1"/>
    <mergeCell ref="A2:BI2"/>
    <mergeCell ref="BD3:BI3"/>
    <mergeCell ref="A4:A5"/>
    <mergeCell ref="B4:B5"/>
    <mergeCell ref="C4:C5"/>
    <mergeCell ref="D4:D5"/>
    <mergeCell ref="E4:BE4"/>
    <mergeCell ref="BG4:BG5"/>
    <mergeCell ref="BH4:BH5"/>
  </mergeCells>
  <printOptions horizontalCentered="1" verticalCentered="1"/>
  <pageMargins left="0.51181102362204722" right="0.19685039370078741" top="0.19685039370078741" bottom="0.19685039370078741" header="0.11811023622047245" footer="0.11811023622047245"/>
  <pageSetup paperSize="32767" firstPageNumber="35" orientation="landscape" useFirstPageNumber="1" r:id="rId1"/>
  <headerFooter>
    <oddFooter>&amp;L&amp;"Times New Roman,Regular"Biểu 15/CT&amp;R&amp;"Times New Roman,Regular"Trang &amp;P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BH62"/>
  <sheetViews>
    <sheetView showZeros="0" zoomScaleNormal="100" workbookViewId="0">
      <pane xSplit="4" ySplit="5" topLeftCell="E6" activePane="bottomRight" state="frozen"/>
      <selection activeCell="F7" sqref="F7"/>
      <selection pane="topRight" activeCell="F7" sqref="F7"/>
      <selection pane="bottomLeft" activeCell="F7" sqref="F7"/>
      <selection pane="bottomRight" activeCell="N16" sqref="N16"/>
    </sheetView>
  </sheetViews>
  <sheetFormatPr defaultColWidth="7.85546875" defaultRowHeight="12.75" x14ac:dyDescent="0.2"/>
  <cols>
    <col min="1" max="1" width="6" style="1" customWidth="1"/>
    <col min="2" max="2" width="45" style="18" bestFit="1" customWidth="1"/>
    <col min="3" max="3" width="6.5703125" style="128" bestFit="1" customWidth="1"/>
    <col min="4" max="4" width="14.42578125" style="3" bestFit="1" customWidth="1"/>
    <col min="5" max="5" width="7.42578125" style="3" bestFit="1" customWidth="1"/>
    <col min="6" max="7" width="6.42578125" style="3" bestFit="1" customWidth="1"/>
    <col min="8" max="9" width="7.7109375" style="3" hidden="1" customWidth="1"/>
    <col min="10" max="10" width="5.7109375" style="3" customWidth="1"/>
    <col min="11" max="11" width="6.42578125" style="3" bestFit="1" customWidth="1"/>
    <col min="12" max="17" width="5.7109375" style="3" customWidth="1"/>
    <col min="18" max="18" width="6.42578125" style="3" bestFit="1" customWidth="1"/>
    <col min="19" max="26" width="5.7109375" style="3" customWidth="1"/>
    <col min="27" max="27" width="6.42578125" style="3" bestFit="1" customWidth="1"/>
    <col min="28" max="38" width="5.7109375" style="3" customWidth="1"/>
    <col min="39" max="39" width="5.140625" style="3" bestFit="1" customWidth="1"/>
    <col min="40" max="40" width="7.7109375" style="3" hidden="1" customWidth="1"/>
    <col min="41" max="44" width="5.7109375" style="3" customWidth="1"/>
    <col min="45" max="45" width="5.7109375" style="3" hidden="1" customWidth="1"/>
    <col min="46" max="48" width="5.7109375" style="3" customWidth="1"/>
    <col min="49" max="49" width="6.5703125" style="3" bestFit="1" customWidth="1"/>
    <col min="50" max="56" width="7.7109375" style="3" hidden="1" customWidth="1"/>
    <col min="57" max="57" width="5.7109375" style="3" customWidth="1"/>
    <col min="58" max="58" width="9.85546875" style="3" bestFit="1" customWidth="1"/>
    <col min="59" max="59" width="13.140625" style="3" bestFit="1" customWidth="1"/>
    <col min="60" max="60" width="15" style="3" bestFit="1" customWidth="1"/>
    <col min="61" max="61" width="9.85546875" style="3" customWidth="1"/>
    <col min="62" max="62" width="9.5703125" style="3" bestFit="1" customWidth="1"/>
    <col min="63" max="16384" width="7.85546875" style="3"/>
  </cols>
  <sheetData>
    <row r="1" spans="1:60" ht="15.75" x14ac:dyDescent="0.25">
      <c r="A1" s="229" t="s">
        <v>282</v>
      </c>
      <c r="B1" s="229"/>
      <c r="C1" s="127"/>
      <c r="D1" s="5"/>
      <c r="E1" s="5"/>
      <c r="F1" s="6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</row>
    <row r="2" spans="1:60" ht="18.75" customHeight="1" x14ac:dyDescent="0.2">
      <c r="A2" s="237" t="s">
        <v>893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7"/>
      <c r="O2" s="237"/>
      <c r="P2" s="237"/>
      <c r="Q2" s="237"/>
      <c r="R2" s="237"/>
      <c r="S2" s="237"/>
      <c r="T2" s="237"/>
      <c r="U2" s="237"/>
      <c r="V2" s="237"/>
      <c r="W2" s="237"/>
      <c r="X2" s="237"/>
      <c r="Y2" s="237"/>
      <c r="Z2" s="237"/>
      <c r="AA2" s="237"/>
      <c r="AB2" s="237"/>
      <c r="AC2" s="237"/>
      <c r="AD2" s="237"/>
      <c r="AE2" s="237"/>
      <c r="AF2" s="237"/>
      <c r="AG2" s="237"/>
      <c r="AH2" s="237"/>
      <c r="AI2" s="237"/>
      <c r="AJ2" s="237"/>
      <c r="AK2" s="237"/>
      <c r="AL2" s="237"/>
      <c r="AM2" s="237"/>
      <c r="AN2" s="237"/>
      <c r="AO2" s="237"/>
      <c r="AP2" s="237"/>
      <c r="AQ2" s="237"/>
      <c r="AR2" s="237"/>
      <c r="AS2" s="237"/>
      <c r="AT2" s="237"/>
      <c r="AU2" s="237"/>
      <c r="AV2" s="237"/>
      <c r="AW2" s="237"/>
      <c r="AX2" s="237"/>
      <c r="AY2" s="237"/>
      <c r="AZ2" s="237"/>
      <c r="BA2" s="237"/>
      <c r="BB2" s="237"/>
      <c r="BC2" s="237"/>
      <c r="BD2" s="237"/>
      <c r="BE2" s="237"/>
      <c r="BF2" s="237"/>
      <c r="BG2" s="237"/>
      <c r="BH2" s="237"/>
    </row>
    <row r="3" spans="1:60" ht="15.75" x14ac:dyDescent="0.2">
      <c r="A3" s="7"/>
      <c r="B3" s="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203" t="s">
        <v>0</v>
      </c>
      <c r="BE3" s="203"/>
      <c r="BF3" s="203"/>
      <c r="BG3" s="203"/>
      <c r="BH3" s="203"/>
    </row>
    <row r="4" spans="1:60" s="9" customFormat="1" ht="15.95" customHeight="1" x14ac:dyDescent="0.25">
      <c r="A4" s="238" t="s">
        <v>138</v>
      </c>
      <c r="B4" s="228" t="s">
        <v>1</v>
      </c>
      <c r="C4" s="228" t="s">
        <v>2</v>
      </c>
      <c r="D4" s="236" t="s">
        <v>279</v>
      </c>
      <c r="E4" s="239" t="s">
        <v>283</v>
      </c>
      <c r="F4" s="239"/>
      <c r="G4" s="239"/>
      <c r="H4" s="239"/>
      <c r="I4" s="239"/>
      <c r="J4" s="239"/>
      <c r="K4" s="239"/>
      <c r="L4" s="239"/>
      <c r="M4" s="239"/>
      <c r="N4" s="239"/>
      <c r="O4" s="239"/>
      <c r="P4" s="239"/>
      <c r="Q4" s="239"/>
      <c r="R4" s="239"/>
      <c r="S4" s="239"/>
      <c r="T4" s="239"/>
      <c r="U4" s="239"/>
      <c r="V4" s="239"/>
      <c r="W4" s="239"/>
      <c r="X4" s="239"/>
      <c r="Y4" s="239"/>
      <c r="Z4" s="239"/>
      <c r="AA4" s="239"/>
      <c r="AB4" s="239"/>
      <c r="AC4" s="239"/>
      <c r="AD4" s="239"/>
      <c r="AE4" s="239"/>
      <c r="AF4" s="239"/>
      <c r="AG4" s="239"/>
      <c r="AH4" s="239"/>
      <c r="AI4" s="239"/>
      <c r="AJ4" s="239"/>
      <c r="AK4" s="239"/>
      <c r="AL4" s="239"/>
      <c r="AM4" s="239"/>
      <c r="AN4" s="239"/>
      <c r="AO4" s="239"/>
      <c r="AP4" s="239"/>
      <c r="AQ4" s="239"/>
      <c r="AR4" s="239"/>
      <c r="AS4" s="239"/>
      <c r="AT4" s="239"/>
      <c r="AU4" s="239"/>
      <c r="AV4" s="239"/>
      <c r="AW4" s="239"/>
      <c r="AX4" s="239"/>
      <c r="AY4" s="239"/>
      <c r="AZ4" s="239"/>
      <c r="BA4" s="239"/>
      <c r="BB4" s="239"/>
      <c r="BC4" s="239"/>
      <c r="BD4" s="239"/>
      <c r="BE4" s="239"/>
      <c r="BF4" s="236" t="s">
        <v>3</v>
      </c>
      <c r="BG4" s="234" t="s">
        <v>4</v>
      </c>
      <c r="BH4" s="236" t="s">
        <v>280</v>
      </c>
    </row>
    <row r="5" spans="1:60" s="9" customFormat="1" ht="15.95" customHeight="1" x14ac:dyDescent="0.25">
      <c r="A5" s="238"/>
      <c r="B5" s="228"/>
      <c r="C5" s="230"/>
      <c r="D5" s="236"/>
      <c r="E5" s="164" t="s">
        <v>5</v>
      </c>
      <c r="F5" s="166" t="s">
        <v>6</v>
      </c>
      <c r="G5" s="166" t="s">
        <v>7</v>
      </c>
      <c r="H5" s="166" t="s">
        <v>8</v>
      </c>
      <c r="I5" s="166" t="s">
        <v>9</v>
      </c>
      <c r="J5" s="166" t="s">
        <v>10</v>
      </c>
      <c r="K5" s="166" t="s">
        <v>11</v>
      </c>
      <c r="L5" s="166" t="s">
        <v>12</v>
      </c>
      <c r="M5" s="166" t="s">
        <v>13</v>
      </c>
      <c r="N5" s="166" t="s">
        <v>14</v>
      </c>
      <c r="O5" s="166" t="s">
        <v>15</v>
      </c>
      <c r="P5" s="166" t="s">
        <v>16</v>
      </c>
      <c r="Q5" s="166" t="s">
        <v>17</v>
      </c>
      <c r="R5" s="164" t="s">
        <v>18</v>
      </c>
      <c r="S5" s="166" t="s">
        <v>19</v>
      </c>
      <c r="T5" s="166" t="s">
        <v>20</v>
      </c>
      <c r="U5" s="166" t="s">
        <v>21</v>
      </c>
      <c r="V5" s="166" t="s">
        <v>22</v>
      </c>
      <c r="W5" s="166" t="s">
        <v>23</v>
      </c>
      <c r="X5" s="166" t="s">
        <v>24</v>
      </c>
      <c r="Y5" s="166" t="s">
        <v>25</v>
      </c>
      <c r="Z5" s="166" t="s">
        <v>26</v>
      </c>
      <c r="AA5" s="166" t="s">
        <v>27</v>
      </c>
      <c r="AB5" s="161" t="s">
        <v>28</v>
      </c>
      <c r="AC5" s="161" t="s">
        <v>29</v>
      </c>
      <c r="AD5" s="161" t="s">
        <v>30</v>
      </c>
      <c r="AE5" s="161" t="s">
        <v>31</v>
      </c>
      <c r="AF5" s="161" t="s">
        <v>32</v>
      </c>
      <c r="AG5" s="161" t="s">
        <v>33</v>
      </c>
      <c r="AH5" s="161" t="s">
        <v>34</v>
      </c>
      <c r="AI5" s="161" t="s">
        <v>35</v>
      </c>
      <c r="AJ5" s="161" t="s">
        <v>36</v>
      </c>
      <c r="AK5" s="161" t="s">
        <v>37</v>
      </c>
      <c r="AL5" s="161" t="s">
        <v>38</v>
      </c>
      <c r="AM5" s="166" t="s">
        <v>39</v>
      </c>
      <c r="AN5" s="166" t="s">
        <v>40</v>
      </c>
      <c r="AO5" s="166" t="s">
        <v>41</v>
      </c>
      <c r="AP5" s="166" t="s">
        <v>42</v>
      </c>
      <c r="AQ5" s="166" t="s">
        <v>43</v>
      </c>
      <c r="AR5" s="166" t="s">
        <v>766</v>
      </c>
      <c r="AS5" s="166" t="s">
        <v>44</v>
      </c>
      <c r="AT5" s="166" t="s">
        <v>45</v>
      </c>
      <c r="AU5" s="166" t="s">
        <v>765</v>
      </c>
      <c r="AV5" s="166" t="s">
        <v>46</v>
      </c>
      <c r="AW5" s="162" t="s">
        <v>867</v>
      </c>
      <c r="AX5" s="166" t="s">
        <v>47</v>
      </c>
      <c r="AY5" s="166" t="s">
        <v>48</v>
      </c>
      <c r="AZ5" s="166" t="s">
        <v>49</v>
      </c>
      <c r="BA5" s="166" t="s">
        <v>50</v>
      </c>
      <c r="BB5" s="166" t="s">
        <v>51</v>
      </c>
      <c r="BC5" s="166" t="s">
        <v>52</v>
      </c>
      <c r="BD5" s="166" t="s">
        <v>53</v>
      </c>
      <c r="BE5" s="164" t="s">
        <v>54</v>
      </c>
      <c r="BF5" s="236"/>
      <c r="BG5" s="235"/>
      <c r="BH5" s="236"/>
    </row>
    <row r="6" spans="1:60" s="13" customFormat="1" ht="15.95" customHeight="1" x14ac:dyDescent="0.25">
      <c r="A6" s="16"/>
      <c r="B6" s="110" t="s">
        <v>55</v>
      </c>
      <c r="C6" s="110"/>
      <c r="D6" s="88">
        <v>143897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8"/>
      <c r="AD6" s="88"/>
      <c r="AE6" s="88"/>
      <c r="AF6" s="88"/>
      <c r="AG6" s="88"/>
      <c r="AH6" s="88"/>
      <c r="AI6" s="88"/>
      <c r="AJ6" s="88"/>
      <c r="AK6" s="88"/>
      <c r="AL6" s="88"/>
      <c r="AM6" s="88"/>
      <c r="AN6" s="88"/>
      <c r="AO6" s="88"/>
      <c r="AP6" s="88"/>
      <c r="AQ6" s="88"/>
      <c r="AR6" s="88"/>
      <c r="AS6" s="88"/>
      <c r="AT6" s="88"/>
      <c r="AU6" s="88"/>
      <c r="AV6" s="88"/>
      <c r="AW6" s="88"/>
      <c r="AX6" s="88"/>
      <c r="AY6" s="88"/>
      <c r="AZ6" s="88"/>
      <c r="BA6" s="88"/>
      <c r="BB6" s="88"/>
      <c r="BC6" s="88"/>
      <c r="BD6" s="88"/>
      <c r="BE6" s="88"/>
      <c r="BF6" s="88"/>
      <c r="BG6" s="88"/>
      <c r="BH6" s="148"/>
    </row>
    <row r="7" spans="1:60" s="11" customFormat="1" ht="15.95" customHeight="1" x14ac:dyDescent="0.25">
      <c r="A7" s="10">
        <v>1</v>
      </c>
      <c r="B7" s="10" t="s">
        <v>56</v>
      </c>
      <c r="C7" s="163" t="s">
        <v>5</v>
      </c>
      <c r="D7" s="94">
        <f>D8+SUM(D12:D19)</f>
        <v>114751.43000000001</v>
      </c>
      <c r="E7" s="104">
        <f>$D7-$BF7</f>
        <v>108932.89000000001</v>
      </c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>
        <v>5818.5400000000009</v>
      </c>
      <c r="S7" s="94">
        <v>246.96</v>
      </c>
      <c r="T7" s="94">
        <v>91.090000000000032</v>
      </c>
      <c r="U7" s="94">
        <v>1818.47</v>
      </c>
      <c r="V7" s="94">
        <v>0</v>
      </c>
      <c r="W7" s="94">
        <v>167.99</v>
      </c>
      <c r="X7" s="94">
        <v>132.33999999999997</v>
      </c>
      <c r="Y7" s="94">
        <v>67.919999999999987</v>
      </c>
      <c r="Z7" s="94">
        <v>0</v>
      </c>
      <c r="AA7" s="94">
        <v>1973.9700000000012</v>
      </c>
      <c r="AB7" s="94">
        <v>84.769999999999982</v>
      </c>
      <c r="AC7" s="94">
        <v>47.62</v>
      </c>
      <c r="AD7" s="94">
        <v>703.59000000000026</v>
      </c>
      <c r="AE7" s="94">
        <v>517.62</v>
      </c>
      <c r="AF7" s="94">
        <v>14.18</v>
      </c>
      <c r="AG7" s="94">
        <v>2.42</v>
      </c>
      <c r="AH7" s="94">
        <v>504.83000000000044</v>
      </c>
      <c r="AI7" s="94">
        <v>44.230000000000004</v>
      </c>
      <c r="AJ7" s="94">
        <v>31.910000000000004</v>
      </c>
      <c r="AK7" s="94">
        <v>2.66</v>
      </c>
      <c r="AL7" s="94">
        <v>20.140000000000004</v>
      </c>
      <c r="AM7" s="94">
        <v>36.450000000000003</v>
      </c>
      <c r="AN7" s="94">
        <v>0</v>
      </c>
      <c r="AO7" s="94">
        <v>124.08999999999997</v>
      </c>
      <c r="AP7" s="94">
        <v>145.47999999999999</v>
      </c>
      <c r="AQ7" s="94">
        <v>912.06</v>
      </c>
      <c r="AR7" s="94">
        <v>17.489999999999998</v>
      </c>
      <c r="AS7" s="94">
        <v>0</v>
      </c>
      <c r="AT7" s="94">
        <v>0</v>
      </c>
      <c r="AU7" s="94">
        <v>7.2299999999999995</v>
      </c>
      <c r="AV7" s="94">
        <v>77</v>
      </c>
      <c r="AW7" s="94">
        <v>0</v>
      </c>
      <c r="AX7" s="94">
        <v>0</v>
      </c>
      <c r="AY7" s="94">
        <v>0</v>
      </c>
      <c r="AZ7" s="94">
        <v>0</v>
      </c>
      <c r="BA7" s="94">
        <v>0</v>
      </c>
      <c r="BB7" s="94">
        <v>0</v>
      </c>
      <c r="BC7" s="94">
        <v>0</v>
      </c>
      <c r="BD7" s="94">
        <v>0</v>
      </c>
      <c r="BE7" s="94">
        <v>0</v>
      </c>
      <c r="BF7" s="94">
        <f>R7+BE7</f>
        <v>5818.5400000000009</v>
      </c>
      <c r="BG7" s="94">
        <f>E$60-BF7</f>
        <v>-5061.8300000000008</v>
      </c>
      <c r="BH7" s="147">
        <f>D7+BG7</f>
        <v>109689.60000000001</v>
      </c>
    </row>
    <row r="8" spans="1:60" s="13" customFormat="1" ht="15.95" customHeight="1" x14ac:dyDescent="0.25">
      <c r="A8" s="12" t="s">
        <v>57</v>
      </c>
      <c r="B8" s="12" t="s">
        <v>58</v>
      </c>
      <c r="C8" s="162" t="s">
        <v>6</v>
      </c>
      <c r="D8" s="88">
        <f>SUM(D9:D11)</f>
        <v>88007.91</v>
      </c>
      <c r="E8" s="88"/>
      <c r="F8" s="105">
        <f>$D8-$BF8</f>
        <v>76365</v>
      </c>
      <c r="G8" s="88"/>
      <c r="H8" s="88"/>
      <c r="I8" s="88"/>
      <c r="J8" s="88">
        <v>760.47</v>
      </c>
      <c r="K8" s="88">
        <v>8111.2800000000016</v>
      </c>
      <c r="L8" s="88">
        <v>0</v>
      </c>
      <c r="M8" s="88">
        <v>0</v>
      </c>
      <c r="N8" s="88">
        <v>0</v>
      </c>
      <c r="O8" s="88">
        <v>0</v>
      </c>
      <c r="P8" s="88">
        <v>0</v>
      </c>
      <c r="Q8" s="88">
        <v>283.69</v>
      </c>
      <c r="R8" s="88">
        <v>2487.4700000000003</v>
      </c>
      <c r="S8" s="88">
        <v>237.36</v>
      </c>
      <c r="T8" s="88">
        <v>23.160000000000011</v>
      </c>
      <c r="U8" s="88">
        <v>1209.05</v>
      </c>
      <c r="V8" s="88">
        <v>0</v>
      </c>
      <c r="W8" s="88">
        <v>111.1</v>
      </c>
      <c r="X8" s="88">
        <v>27.409999999999993</v>
      </c>
      <c r="Y8" s="88">
        <v>17.679999999999993</v>
      </c>
      <c r="Z8" s="88">
        <v>0</v>
      </c>
      <c r="AA8" s="88">
        <v>427.92999999999995</v>
      </c>
      <c r="AB8" s="88">
        <v>30.269999999999982</v>
      </c>
      <c r="AC8" s="88">
        <v>11.25</v>
      </c>
      <c r="AD8" s="88">
        <v>123.87000000000009</v>
      </c>
      <c r="AE8" s="88">
        <v>125.47999999999999</v>
      </c>
      <c r="AF8" s="88">
        <v>2</v>
      </c>
      <c r="AG8" s="88">
        <v>1.1100000000000001</v>
      </c>
      <c r="AH8" s="88">
        <v>90.179999999999836</v>
      </c>
      <c r="AI8" s="88">
        <v>10.819999999999999</v>
      </c>
      <c r="AJ8" s="88">
        <v>23.800000000000004</v>
      </c>
      <c r="AK8" s="88">
        <v>1.8499999999999999</v>
      </c>
      <c r="AL8" s="88">
        <v>7.3000000000000016</v>
      </c>
      <c r="AM8" s="88">
        <v>13.5</v>
      </c>
      <c r="AN8" s="88">
        <v>0</v>
      </c>
      <c r="AO8" s="88">
        <v>93.399999999999963</v>
      </c>
      <c r="AP8" s="88">
        <v>21.04</v>
      </c>
      <c r="AQ8" s="88">
        <v>274.12</v>
      </c>
      <c r="AR8" s="88">
        <v>7.26</v>
      </c>
      <c r="AS8" s="88">
        <v>0</v>
      </c>
      <c r="AT8" s="88">
        <v>0</v>
      </c>
      <c r="AU8" s="88">
        <v>1.45</v>
      </c>
      <c r="AV8" s="88">
        <v>23.009999999999998</v>
      </c>
      <c r="AW8" s="88">
        <v>0</v>
      </c>
      <c r="AX8" s="88">
        <v>0</v>
      </c>
      <c r="AY8" s="88">
        <v>0</v>
      </c>
      <c r="AZ8" s="88">
        <v>0</v>
      </c>
      <c r="BA8" s="88">
        <v>0</v>
      </c>
      <c r="BB8" s="88">
        <v>0</v>
      </c>
      <c r="BC8" s="88">
        <v>0</v>
      </c>
      <c r="BD8" s="88">
        <v>0</v>
      </c>
      <c r="BE8" s="88">
        <v>0</v>
      </c>
      <c r="BF8" s="88">
        <f>SUM(J8:R8)+BE8</f>
        <v>11642.910000000003</v>
      </c>
      <c r="BG8" s="88">
        <f>F$60-BF8</f>
        <v>-11477.910000000003</v>
      </c>
      <c r="BH8" s="148">
        <f>D8+BG8</f>
        <v>76530</v>
      </c>
    </row>
    <row r="9" spans="1:60" s="13" customFormat="1" ht="15.95" customHeight="1" x14ac:dyDescent="0.25">
      <c r="A9" s="14"/>
      <c r="B9" s="14" t="s">
        <v>59</v>
      </c>
      <c r="C9" s="15" t="s">
        <v>7</v>
      </c>
      <c r="D9" s="88">
        <v>88007.91</v>
      </c>
      <c r="E9" s="88"/>
      <c r="F9" s="88">
        <v>0</v>
      </c>
      <c r="G9" s="105">
        <f>$D9-$BF9</f>
        <v>76365</v>
      </c>
      <c r="H9" s="88">
        <v>0</v>
      </c>
      <c r="I9" s="88">
        <v>0</v>
      </c>
      <c r="J9" s="88">
        <v>760.47</v>
      </c>
      <c r="K9" s="88">
        <v>8111.2800000000016</v>
      </c>
      <c r="L9" s="88">
        <v>0</v>
      </c>
      <c r="M9" s="88">
        <v>0</v>
      </c>
      <c r="N9" s="88">
        <v>0</v>
      </c>
      <c r="O9" s="88">
        <v>0</v>
      </c>
      <c r="P9" s="88">
        <v>0</v>
      </c>
      <c r="Q9" s="88">
        <v>283.69</v>
      </c>
      <c r="R9" s="88">
        <v>2487.4700000000003</v>
      </c>
      <c r="S9" s="88">
        <v>237.36</v>
      </c>
      <c r="T9" s="88">
        <v>23.160000000000011</v>
      </c>
      <c r="U9" s="88">
        <v>1209.05</v>
      </c>
      <c r="V9" s="88">
        <v>0</v>
      </c>
      <c r="W9" s="88">
        <v>111.1</v>
      </c>
      <c r="X9" s="88">
        <v>27.409999999999993</v>
      </c>
      <c r="Y9" s="88">
        <v>17.679999999999993</v>
      </c>
      <c r="Z9" s="88">
        <v>0</v>
      </c>
      <c r="AA9" s="88">
        <v>427.92999999999995</v>
      </c>
      <c r="AB9" s="88">
        <v>30.269999999999982</v>
      </c>
      <c r="AC9" s="88">
        <v>11.25</v>
      </c>
      <c r="AD9" s="88">
        <v>123.87000000000009</v>
      </c>
      <c r="AE9" s="88">
        <v>125.47999999999999</v>
      </c>
      <c r="AF9" s="88">
        <v>2</v>
      </c>
      <c r="AG9" s="88">
        <v>1.1100000000000001</v>
      </c>
      <c r="AH9" s="88">
        <v>90.179999999999836</v>
      </c>
      <c r="AI9" s="88">
        <v>10.819999999999999</v>
      </c>
      <c r="AJ9" s="88">
        <v>23.800000000000004</v>
      </c>
      <c r="AK9" s="88">
        <v>1.8499999999999999</v>
      </c>
      <c r="AL9" s="88">
        <v>7.3000000000000016</v>
      </c>
      <c r="AM9" s="88">
        <v>13.5</v>
      </c>
      <c r="AN9" s="88">
        <v>0</v>
      </c>
      <c r="AO9" s="88">
        <v>93.399999999999963</v>
      </c>
      <c r="AP9" s="88">
        <v>21.04</v>
      </c>
      <c r="AQ9" s="88">
        <v>274.12</v>
      </c>
      <c r="AR9" s="88">
        <v>7.26</v>
      </c>
      <c r="AS9" s="88">
        <v>0</v>
      </c>
      <c r="AT9" s="88">
        <v>0</v>
      </c>
      <c r="AU9" s="88">
        <v>1.45</v>
      </c>
      <c r="AV9" s="88">
        <v>23.009999999999998</v>
      </c>
      <c r="AW9" s="88">
        <v>0</v>
      </c>
      <c r="AX9" s="88">
        <v>0</v>
      </c>
      <c r="AY9" s="88">
        <v>0</v>
      </c>
      <c r="AZ9" s="88">
        <v>0</v>
      </c>
      <c r="BA9" s="88">
        <v>0</v>
      </c>
      <c r="BB9" s="88">
        <v>0</v>
      </c>
      <c r="BC9" s="88">
        <v>0</v>
      </c>
      <c r="BD9" s="88">
        <v>0</v>
      </c>
      <c r="BE9" s="88">
        <v>0</v>
      </c>
      <c r="BF9" s="88">
        <f>SUM(H9:R9)+BE9</f>
        <v>11642.910000000003</v>
      </c>
      <c r="BG9" s="88">
        <f>G$60-BF9</f>
        <v>-11477.910000000003</v>
      </c>
      <c r="BH9" s="148">
        <f t="shared" ref="BH9:BH59" si="0">D9+BG9</f>
        <v>76530</v>
      </c>
    </row>
    <row r="10" spans="1:60" s="13" customFormat="1" ht="20.100000000000001" hidden="1" customHeight="1" x14ac:dyDescent="0.25">
      <c r="A10" s="14"/>
      <c r="B10" s="14" t="s">
        <v>60</v>
      </c>
      <c r="C10" s="15" t="s">
        <v>8</v>
      </c>
      <c r="D10" s="88">
        <v>0</v>
      </c>
      <c r="E10" s="88"/>
      <c r="F10" s="88">
        <v>0</v>
      </c>
      <c r="G10" s="88">
        <v>0</v>
      </c>
      <c r="H10" s="105">
        <v>0</v>
      </c>
      <c r="I10" s="88">
        <v>0</v>
      </c>
      <c r="J10" s="88">
        <v>0</v>
      </c>
      <c r="K10" s="88">
        <v>0</v>
      </c>
      <c r="L10" s="88">
        <v>0</v>
      </c>
      <c r="M10" s="88">
        <v>0</v>
      </c>
      <c r="N10" s="88">
        <v>0</v>
      </c>
      <c r="O10" s="88">
        <v>0</v>
      </c>
      <c r="P10" s="88">
        <v>0</v>
      </c>
      <c r="Q10" s="88">
        <v>0</v>
      </c>
      <c r="R10" s="88">
        <v>0</v>
      </c>
      <c r="S10" s="88">
        <v>0</v>
      </c>
      <c r="T10" s="88">
        <v>0</v>
      </c>
      <c r="U10" s="88">
        <v>0</v>
      </c>
      <c r="V10" s="88">
        <v>0</v>
      </c>
      <c r="W10" s="88">
        <v>0</v>
      </c>
      <c r="X10" s="88">
        <v>0</v>
      </c>
      <c r="Y10" s="88">
        <v>0</v>
      </c>
      <c r="Z10" s="88">
        <v>0</v>
      </c>
      <c r="AA10" s="88">
        <v>0</v>
      </c>
      <c r="AB10" s="88">
        <v>0</v>
      </c>
      <c r="AC10" s="88">
        <v>0</v>
      </c>
      <c r="AD10" s="88">
        <v>0</v>
      </c>
      <c r="AE10" s="88">
        <v>0</v>
      </c>
      <c r="AF10" s="88">
        <v>0</v>
      </c>
      <c r="AG10" s="88">
        <v>0</v>
      </c>
      <c r="AH10" s="88">
        <v>0</v>
      </c>
      <c r="AI10" s="88">
        <v>0</v>
      </c>
      <c r="AJ10" s="88">
        <v>0</v>
      </c>
      <c r="AK10" s="88">
        <v>0</v>
      </c>
      <c r="AL10" s="88">
        <v>0</v>
      </c>
      <c r="AM10" s="88">
        <v>0</v>
      </c>
      <c r="AN10" s="88">
        <v>0</v>
      </c>
      <c r="AO10" s="88">
        <v>0</v>
      </c>
      <c r="AP10" s="88">
        <v>0</v>
      </c>
      <c r="AQ10" s="88">
        <v>0</v>
      </c>
      <c r="AR10" s="88">
        <v>0</v>
      </c>
      <c r="AS10" s="88">
        <v>0</v>
      </c>
      <c r="AT10" s="88">
        <v>0</v>
      </c>
      <c r="AU10" s="88">
        <v>0</v>
      </c>
      <c r="AV10" s="88">
        <v>0</v>
      </c>
      <c r="AW10" s="88">
        <v>0</v>
      </c>
      <c r="AX10" s="88">
        <v>0</v>
      </c>
      <c r="AY10" s="88">
        <v>0</v>
      </c>
      <c r="AZ10" s="88">
        <v>0</v>
      </c>
      <c r="BA10" s="88">
        <v>0</v>
      </c>
      <c r="BB10" s="88">
        <v>0</v>
      </c>
      <c r="BC10" s="88">
        <v>0</v>
      </c>
      <c r="BD10" s="88">
        <v>0</v>
      </c>
      <c r="BE10" s="88">
        <v>0</v>
      </c>
      <c r="BF10" s="88">
        <f>G10+SUM(I10:R10)+BE10</f>
        <v>0</v>
      </c>
      <c r="BG10" s="88">
        <f>H$60-BF10</f>
        <v>0</v>
      </c>
      <c r="BH10" s="148">
        <f t="shared" si="0"/>
        <v>0</v>
      </c>
    </row>
    <row r="11" spans="1:60" s="13" customFormat="1" ht="20.100000000000001" hidden="1" customHeight="1" x14ac:dyDescent="0.25">
      <c r="A11" s="14"/>
      <c r="B11" s="14" t="s">
        <v>61</v>
      </c>
      <c r="C11" s="15" t="s">
        <v>9</v>
      </c>
      <c r="D11" s="88">
        <v>0</v>
      </c>
      <c r="E11" s="88"/>
      <c r="F11" s="88">
        <v>0</v>
      </c>
      <c r="G11" s="88">
        <v>0</v>
      </c>
      <c r="H11" s="88">
        <v>0</v>
      </c>
      <c r="I11" s="105">
        <v>0</v>
      </c>
      <c r="J11" s="88">
        <v>0</v>
      </c>
      <c r="K11" s="88">
        <v>0</v>
      </c>
      <c r="L11" s="88">
        <v>0</v>
      </c>
      <c r="M11" s="88">
        <v>0</v>
      </c>
      <c r="N11" s="88">
        <v>0</v>
      </c>
      <c r="O11" s="88">
        <v>0</v>
      </c>
      <c r="P11" s="88">
        <v>0</v>
      </c>
      <c r="Q11" s="88">
        <v>0</v>
      </c>
      <c r="R11" s="88">
        <v>0</v>
      </c>
      <c r="S11" s="88">
        <v>0</v>
      </c>
      <c r="T11" s="88">
        <v>0</v>
      </c>
      <c r="U11" s="88">
        <v>0</v>
      </c>
      <c r="V11" s="88">
        <v>0</v>
      </c>
      <c r="W11" s="88">
        <v>0</v>
      </c>
      <c r="X11" s="88">
        <v>0</v>
      </c>
      <c r="Y11" s="88">
        <v>0</v>
      </c>
      <c r="Z11" s="88">
        <v>0</v>
      </c>
      <c r="AA11" s="88">
        <v>0</v>
      </c>
      <c r="AB11" s="88">
        <v>0</v>
      </c>
      <c r="AC11" s="88">
        <v>0</v>
      </c>
      <c r="AD11" s="88">
        <v>0</v>
      </c>
      <c r="AE11" s="88">
        <v>0</v>
      </c>
      <c r="AF11" s="88">
        <v>0</v>
      </c>
      <c r="AG11" s="88">
        <v>0</v>
      </c>
      <c r="AH11" s="88">
        <v>0</v>
      </c>
      <c r="AI11" s="88">
        <v>0</v>
      </c>
      <c r="AJ11" s="88">
        <v>0</v>
      </c>
      <c r="AK11" s="88">
        <v>0</v>
      </c>
      <c r="AL11" s="88">
        <v>0</v>
      </c>
      <c r="AM11" s="88">
        <v>0</v>
      </c>
      <c r="AN11" s="88">
        <v>0</v>
      </c>
      <c r="AO11" s="88">
        <v>0</v>
      </c>
      <c r="AP11" s="88">
        <v>0</v>
      </c>
      <c r="AQ11" s="88">
        <v>0</v>
      </c>
      <c r="AR11" s="88">
        <v>0</v>
      </c>
      <c r="AS11" s="88">
        <v>0</v>
      </c>
      <c r="AT11" s="88">
        <v>0</v>
      </c>
      <c r="AU11" s="88">
        <v>0</v>
      </c>
      <c r="AV11" s="88">
        <v>0</v>
      </c>
      <c r="AW11" s="88">
        <v>0</v>
      </c>
      <c r="AX11" s="88">
        <v>0</v>
      </c>
      <c r="AY11" s="88">
        <v>0</v>
      </c>
      <c r="AZ11" s="88">
        <v>0</v>
      </c>
      <c r="BA11" s="88">
        <v>0</v>
      </c>
      <c r="BB11" s="88">
        <v>0</v>
      </c>
      <c r="BC11" s="88">
        <v>0</v>
      </c>
      <c r="BD11" s="88">
        <v>0</v>
      </c>
      <c r="BE11" s="88">
        <v>0</v>
      </c>
      <c r="BF11" s="88">
        <f>SUM(G11:H11)+SUM(J11:R11)+BE11</f>
        <v>0</v>
      </c>
      <c r="BG11" s="88">
        <f>I$60-BF11</f>
        <v>0</v>
      </c>
      <c r="BH11" s="148">
        <f t="shared" si="0"/>
        <v>0</v>
      </c>
    </row>
    <row r="12" spans="1:60" s="13" customFormat="1" ht="15.95" customHeight="1" x14ac:dyDescent="0.25">
      <c r="A12" s="12" t="s">
        <v>62</v>
      </c>
      <c r="B12" s="12" t="s">
        <v>63</v>
      </c>
      <c r="C12" s="162" t="s">
        <v>10</v>
      </c>
      <c r="D12" s="88">
        <v>1399.8700000000001</v>
      </c>
      <c r="E12" s="88"/>
      <c r="F12" s="88">
        <v>0</v>
      </c>
      <c r="G12" s="88">
        <v>0</v>
      </c>
      <c r="H12" s="88">
        <v>0</v>
      </c>
      <c r="I12" s="88">
        <v>0</v>
      </c>
      <c r="J12" s="105">
        <f>$D12-$BF12</f>
        <v>1283.73</v>
      </c>
      <c r="K12" s="88">
        <v>0</v>
      </c>
      <c r="L12" s="88">
        <v>0</v>
      </c>
      <c r="M12" s="88">
        <v>0</v>
      </c>
      <c r="N12" s="88">
        <v>0</v>
      </c>
      <c r="O12" s="88">
        <v>0</v>
      </c>
      <c r="P12" s="88">
        <v>0</v>
      </c>
      <c r="Q12" s="88">
        <v>0</v>
      </c>
      <c r="R12" s="88">
        <v>116.14</v>
      </c>
      <c r="S12" s="88">
        <v>0</v>
      </c>
      <c r="T12" s="88">
        <v>0</v>
      </c>
      <c r="U12" s="88">
        <v>56.189999999999991</v>
      </c>
      <c r="V12" s="88">
        <v>0</v>
      </c>
      <c r="W12" s="88">
        <v>1</v>
      </c>
      <c r="X12" s="88">
        <v>10</v>
      </c>
      <c r="Y12" s="88">
        <v>2.5</v>
      </c>
      <c r="Z12" s="88">
        <v>0</v>
      </c>
      <c r="AA12" s="88">
        <v>39.450000000000003</v>
      </c>
      <c r="AB12" s="88">
        <v>12.5</v>
      </c>
      <c r="AC12" s="88">
        <v>0</v>
      </c>
      <c r="AD12" s="88">
        <v>0.97</v>
      </c>
      <c r="AE12" s="88">
        <v>8</v>
      </c>
      <c r="AF12" s="88">
        <v>1.03</v>
      </c>
      <c r="AG12" s="88">
        <v>0</v>
      </c>
      <c r="AH12" s="88">
        <v>16.11</v>
      </c>
      <c r="AI12" s="88">
        <v>0</v>
      </c>
      <c r="AJ12" s="88">
        <v>0.84000000000000008</v>
      </c>
      <c r="AK12" s="88">
        <v>0</v>
      </c>
      <c r="AL12" s="88">
        <v>0</v>
      </c>
      <c r="AM12" s="88">
        <v>0.5</v>
      </c>
      <c r="AN12" s="88">
        <v>0</v>
      </c>
      <c r="AO12" s="88">
        <v>0</v>
      </c>
      <c r="AP12" s="88">
        <v>3</v>
      </c>
      <c r="AQ12" s="88">
        <v>3</v>
      </c>
      <c r="AR12" s="88">
        <v>0</v>
      </c>
      <c r="AS12" s="88">
        <v>0</v>
      </c>
      <c r="AT12" s="88">
        <v>0</v>
      </c>
      <c r="AU12" s="88">
        <v>0</v>
      </c>
      <c r="AV12" s="88">
        <v>0.5</v>
      </c>
      <c r="AW12" s="88">
        <v>0</v>
      </c>
      <c r="AX12" s="88">
        <v>0</v>
      </c>
      <c r="AY12" s="88">
        <v>0</v>
      </c>
      <c r="AZ12" s="88">
        <v>0</v>
      </c>
      <c r="BA12" s="88">
        <v>0</v>
      </c>
      <c r="BB12" s="88">
        <v>0</v>
      </c>
      <c r="BC12" s="88">
        <v>0</v>
      </c>
      <c r="BD12" s="88">
        <v>0</v>
      </c>
      <c r="BE12" s="88">
        <v>0</v>
      </c>
      <c r="BF12" s="88">
        <f>F12+SUM(K12:R12)+BE12</f>
        <v>116.14</v>
      </c>
      <c r="BG12" s="88">
        <f>J$60-BF12</f>
        <v>644.33000000000004</v>
      </c>
      <c r="BH12" s="148">
        <f t="shared" si="0"/>
        <v>2044.2000000000003</v>
      </c>
    </row>
    <row r="13" spans="1:60" s="13" customFormat="1" ht="15.95" customHeight="1" x14ac:dyDescent="0.25">
      <c r="A13" s="12" t="s">
        <v>64</v>
      </c>
      <c r="B13" s="12" t="s">
        <v>65</v>
      </c>
      <c r="C13" s="162" t="s">
        <v>11</v>
      </c>
      <c r="D13" s="88">
        <v>22879.200000000001</v>
      </c>
      <c r="E13" s="88"/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105">
        <f>$D13-$BF13</f>
        <v>19583.62</v>
      </c>
      <c r="L13" s="88">
        <v>0</v>
      </c>
      <c r="M13" s="88">
        <v>0</v>
      </c>
      <c r="N13" s="88">
        <v>0</v>
      </c>
      <c r="O13" s="88">
        <v>0</v>
      </c>
      <c r="P13" s="88">
        <v>0</v>
      </c>
      <c r="Q13" s="88">
        <v>83.88</v>
      </c>
      <c r="R13" s="88">
        <v>3211.7000000000007</v>
      </c>
      <c r="S13" s="88">
        <v>9.6</v>
      </c>
      <c r="T13" s="88">
        <v>67.930000000000021</v>
      </c>
      <c r="U13" s="88">
        <v>552.90000000000009</v>
      </c>
      <c r="V13" s="88">
        <v>0</v>
      </c>
      <c r="W13" s="88">
        <v>55.89</v>
      </c>
      <c r="X13" s="88">
        <v>94.929999999999993</v>
      </c>
      <c r="Y13" s="88">
        <v>47.739999999999995</v>
      </c>
      <c r="Z13" s="88">
        <v>0</v>
      </c>
      <c r="AA13" s="88">
        <v>1503.6900000000007</v>
      </c>
      <c r="AB13" s="88">
        <v>41.809999999999995</v>
      </c>
      <c r="AC13" s="88">
        <v>36.369999999999997</v>
      </c>
      <c r="AD13" s="88">
        <v>577.37000000000012</v>
      </c>
      <c r="AE13" s="88">
        <v>383.80999999999995</v>
      </c>
      <c r="AF13" s="88">
        <v>11.15</v>
      </c>
      <c r="AG13" s="88">
        <v>1.31</v>
      </c>
      <c r="AH13" s="88">
        <v>398.54000000000059</v>
      </c>
      <c r="AI13" s="88">
        <v>33.410000000000004</v>
      </c>
      <c r="AJ13" s="88">
        <v>7.27</v>
      </c>
      <c r="AK13" s="88">
        <v>0.81</v>
      </c>
      <c r="AL13" s="88">
        <v>11.840000000000002</v>
      </c>
      <c r="AM13" s="88">
        <v>22.45</v>
      </c>
      <c r="AN13" s="88">
        <v>0</v>
      </c>
      <c r="AO13" s="88">
        <v>30.690000000000005</v>
      </c>
      <c r="AP13" s="88">
        <v>121.44</v>
      </c>
      <c r="AQ13" s="88">
        <v>634.93999999999994</v>
      </c>
      <c r="AR13" s="88">
        <v>10.229999999999999</v>
      </c>
      <c r="AS13" s="88">
        <v>0</v>
      </c>
      <c r="AT13" s="88">
        <v>0</v>
      </c>
      <c r="AU13" s="88">
        <v>5.7799999999999994</v>
      </c>
      <c r="AV13" s="88">
        <v>53.489999999999995</v>
      </c>
      <c r="AW13" s="88">
        <v>0</v>
      </c>
      <c r="AX13" s="88">
        <v>0</v>
      </c>
      <c r="AY13" s="88">
        <v>0</v>
      </c>
      <c r="AZ13" s="88">
        <v>0</v>
      </c>
      <c r="BA13" s="88">
        <v>0</v>
      </c>
      <c r="BB13" s="88">
        <v>0</v>
      </c>
      <c r="BC13" s="88">
        <v>0</v>
      </c>
      <c r="BD13" s="88">
        <v>0</v>
      </c>
      <c r="BE13" s="88">
        <v>0</v>
      </c>
      <c r="BF13" s="88">
        <f>F13+J13+SUM(L13:R13)+BE13</f>
        <v>3295.5800000000008</v>
      </c>
      <c r="BG13" s="88">
        <f>K$60-BF13</f>
        <v>6362.6600000000008</v>
      </c>
      <c r="BH13" s="148">
        <f t="shared" si="0"/>
        <v>29241.86</v>
      </c>
    </row>
    <row r="14" spans="1:60" s="13" customFormat="1" ht="15.95" customHeight="1" x14ac:dyDescent="0.25">
      <c r="A14" s="12" t="s">
        <v>66</v>
      </c>
      <c r="B14" s="12" t="s">
        <v>67</v>
      </c>
      <c r="C14" s="162" t="s">
        <v>12</v>
      </c>
      <c r="D14" s="88">
        <v>0</v>
      </c>
      <c r="E14" s="88"/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105">
        <f>$D14-$BF14</f>
        <v>0</v>
      </c>
      <c r="M14" s="88">
        <v>0</v>
      </c>
      <c r="N14" s="88">
        <v>0</v>
      </c>
      <c r="O14" s="88">
        <v>0</v>
      </c>
      <c r="P14" s="88">
        <v>0</v>
      </c>
      <c r="Q14" s="88">
        <v>0</v>
      </c>
      <c r="R14" s="88">
        <v>0</v>
      </c>
      <c r="S14" s="88">
        <v>0</v>
      </c>
      <c r="T14" s="88">
        <v>0</v>
      </c>
      <c r="U14" s="88">
        <v>0</v>
      </c>
      <c r="V14" s="88">
        <v>0</v>
      </c>
      <c r="W14" s="88">
        <v>0</v>
      </c>
      <c r="X14" s="88">
        <v>0</v>
      </c>
      <c r="Y14" s="88">
        <v>0</v>
      </c>
      <c r="Z14" s="88">
        <v>0</v>
      </c>
      <c r="AA14" s="88">
        <v>0</v>
      </c>
      <c r="AB14" s="88">
        <v>0</v>
      </c>
      <c r="AC14" s="88">
        <v>0</v>
      </c>
      <c r="AD14" s="88">
        <v>0</v>
      </c>
      <c r="AE14" s="88">
        <v>0</v>
      </c>
      <c r="AF14" s="88">
        <v>0</v>
      </c>
      <c r="AG14" s="88">
        <v>0</v>
      </c>
      <c r="AH14" s="88">
        <v>0</v>
      </c>
      <c r="AI14" s="88">
        <v>0</v>
      </c>
      <c r="AJ14" s="88">
        <v>0</v>
      </c>
      <c r="AK14" s="88">
        <v>0</v>
      </c>
      <c r="AL14" s="88">
        <v>0</v>
      </c>
      <c r="AM14" s="88">
        <v>0</v>
      </c>
      <c r="AN14" s="88">
        <v>0</v>
      </c>
      <c r="AO14" s="88">
        <v>0</v>
      </c>
      <c r="AP14" s="88">
        <v>0</v>
      </c>
      <c r="AQ14" s="88">
        <v>0</v>
      </c>
      <c r="AR14" s="88">
        <v>0</v>
      </c>
      <c r="AS14" s="88">
        <v>0</v>
      </c>
      <c r="AT14" s="88">
        <v>0</v>
      </c>
      <c r="AU14" s="88">
        <v>0</v>
      </c>
      <c r="AV14" s="88">
        <v>0</v>
      </c>
      <c r="AW14" s="88">
        <v>0</v>
      </c>
      <c r="AX14" s="88">
        <v>0</v>
      </c>
      <c r="AY14" s="88">
        <v>0</v>
      </c>
      <c r="AZ14" s="88">
        <v>0</v>
      </c>
      <c r="BA14" s="88">
        <v>0</v>
      </c>
      <c r="BB14" s="88">
        <v>0</v>
      </c>
      <c r="BC14" s="88">
        <v>0</v>
      </c>
      <c r="BD14" s="88">
        <v>0</v>
      </c>
      <c r="BE14" s="88">
        <v>0</v>
      </c>
      <c r="BF14" s="88">
        <f>F14+SUM(J14:K14)+SUM(M14:R14)+BE14</f>
        <v>0</v>
      </c>
      <c r="BG14" s="88">
        <f>L$60-BF14</f>
        <v>0</v>
      </c>
      <c r="BH14" s="148">
        <f t="shared" si="0"/>
        <v>0</v>
      </c>
    </row>
    <row r="15" spans="1:60" s="13" customFormat="1" ht="15.95" customHeight="1" x14ac:dyDescent="0.25">
      <c r="A15" s="12" t="s">
        <v>68</v>
      </c>
      <c r="B15" s="12" t="s">
        <v>69</v>
      </c>
      <c r="C15" s="162" t="s">
        <v>13</v>
      </c>
      <c r="D15" s="88">
        <v>0</v>
      </c>
      <c r="E15" s="88"/>
      <c r="F15" s="88">
        <v>0</v>
      </c>
      <c r="G15" s="88">
        <v>0</v>
      </c>
      <c r="H15" s="88">
        <v>0</v>
      </c>
      <c r="I15" s="88">
        <v>0</v>
      </c>
      <c r="J15" s="88">
        <v>0</v>
      </c>
      <c r="K15" s="88">
        <v>0</v>
      </c>
      <c r="L15" s="88">
        <v>0</v>
      </c>
      <c r="M15" s="105">
        <f>$D15-$BF15</f>
        <v>0</v>
      </c>
      <c r="N15" s="88">
        <v>0</v>
      </c>
      <c r="O15" s="88">
        <v>0</v>
      </c>
      <c r="P15" s="88">
        <v>0</v>
      </c>
      <c r="Q15" s="88">
        <v>0</v>
      </c>
      <c r="R15" s="88">
        <v>0</v>
      </c>
      <c r="S15" s="88">
        <v>0</v>
      </c>
      <c r="T15" s="88">
        <v>0</v>
      </c>
      <c r="U15" s="88">
        <v>0</v>
      </c>
      <c r="V15" s="88">
        <v>0</v>
      </c>
      <c r="W15" s="88">
        <v>0</v>
      </c>
      <c r="X15" s="88">
        <v>0</v>
      </c>
      <c r="Y15" s="88">
        <v>0</v>
      </c>
      <c r="Z15" s="88">
        <v>0</v>
      </c>
      <c r="AA15" s="88">
        <v>0</v>
      </c>
      <c r="AB15" s="88">
        <v>0</v>
      </c>
      <c r="AC15" s="88">
        <v>0</v>
      </c>
      <c r="AD15" s="88">
        <v>0</v>
      </c>
      <c r="AE15" s="88">
        <v>0</v>
      </c>
      <c r="AF15" s="88">
        <v>0</v>
      </c>
      <c r="AG15" s="88">
        <v>0</v>
      </c>
      <c r="AH15" s="88">
        <v>0</v>
      </c>
      <c r="AI15" s="88">
        <v>0</v>
      </c>
      <c r="AJ15" s="88">
        <v>0</v>
      </c>
      <c r="AK15" s="88">
        <v>0</v>
      </c>
      <c r="AL15" s="88">
        <v>0</v>
      </c>
      <c r="AM15" s="88">
        <v>0</v>
      </c>
      <c r="AN15" s="88">
        <v>0</v>
      </c>
      <c r="AO15" s="88">
        <v>0</v>
      </c>
      <c r="AP15" s="88">
        <v>0</v>
      </c>
      <c r="AQ15" s="88">
        <v>0</v>
      </c>
      <c r="AR15" s="88">
        <v>0</v>
      </c>
      <c r="AS15" s="88">
        <v>0</v>
      </c>
      <c r="AT15" s="88">
        <v>0</v>
      </c>
      <c r="AU15" s="88">
        <v>0</v>
      </c>
      <c r="AV15" s="88">
        <v>0</v>
      </c>
      <c r="AW15" s="88">
        <v>0</v>
      </c>
      <c r="AX15" s="88">
        <v>0</v>
      </c>
      <c r="AY15" s="88">
        <v>0</v>
      </c>
      <c r="AZ15" s="88">
        <v>0</v>
      </c>
      <c r="BA15" s="88">
        <v>0</v>
      </c>
      <c r="BB15" s="88">
        <v>0</v>
      </c>
      <c r="BC15" s="88">
        <v>0</v>
      </c>
      <c r="BD15" s="88">
        <v>0</v>
      </c>
      <c r="BE15" s="88">
        <v>0</v>
      </c>
      <c r="BF15" s="88">
        <f>F15+SUM(J15:L15)+SUM(N15:R15)+BE15</f>
        <v>0</v>
      </c>
      <c r="BG15" s="88">
        <f>M$60-BF15</f>
        <v>0</v>
      </c>
      <c r="BH15" s="148">
        <f t="shared" si="0"/>
        <v>0</v>
      </c>
    </row>
    <row r="16" spans="1:60" s="13" customFormat="1" ht="15.95" customHeight="1" x14ac:dyDescent="0.25">
      <c r="A16" s="12" t="s">
        <v>70</v>
      </c>
      <c r="B16" s="12" t="s">
        <v>71</v>
      </c>
      <c r="C16" s="162" t="s">
        <v>14</v>
      </c>
      <c r="D16" s="88">
        <v>0</v>
      </c>
      <c r="E16" s="88"/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0</v>
      </c>
      <c r="M16" s="88">
        <v>0</v>
      </c>
      <c r="N16" s="105">
        <f>$D16-$BF16</f>
        <v>0</v>
      </c>
      <c r="O16" s="88">
        <v>0</v>
      </c>
      <c r="P16" s="88">
        <v>0</v>
      </c>
      <c r="Q16" s="88">
        <v>0</v>
      </c>
      <c r="R16" s="88">
        <v>0</v>
      </c>
      <c r="S16" s="88">
        <v>0</v>
      </c>
      <c r="T16" s="88">
        <v>0</v>
      </c>
      <c r="U16" s="88">
        <v>0</v>
      </c>
      <c r="V16" s="88">
        <v>0</v>
      </c>
      <c r="W16" s="88">
        <v>0</v>
      </c>
      <c r="X16" s="88">
        <v>0</v>
      </c>
      <c r="Y16" s="88">
        <v>0</v>
      </c>
      <c r="Z16" s="88">
        <v>0</v>
      </c>
      <c r="AA16" s="88">
        <v>0</v>
      </c>
      <c r="AB16" s="88">
        <v>0</v>
      </c>
      <c r="AC16" s="88">
        <v>0</v>
      </c>
      <c r="AD16" s="88">
        <v>0</v>
      </c>
      <c r="AE16" s="88">
        <v>0</v>
      </c>
      <c r="AF16" s="88">
        <v>0</v>
      </c>
      <c r="AG16" s="88">
        <v>0</v>
      </c>
      <c r="AH16" s="88">
        <v>0</v>
      </c>
      <c r="AI16" s="88">
        <v>0</v>
      </c>
      <c r="AJ16" s="88">
        <v>0</v>
      </c>
      <c r="AK16" s="88">
        <v>0</v>
      </c>
      <c r="AL16" s="88">
        <v>0</v>
      </c>
      <c r="AM16" s="88">
        <v>0</v>
      </c>
      <c r="AN16" s="88">
        <v>0</v>
      </c>
      <c r="AO16" s="88">
        <v>0</v>
      </c>
      <c r="AP16" s="88">
        <v>0</v>
      </c>
      <c r="AQ16" s="88">
        <v>0</v>
      </c>
      <c r="AR16" s="88">
        <v>0</v>
      </c>
      <c r="AS16" s="88">
        <v>0</v>
      </c>
      <c r="AT16" s="88">
        <v>0</v>
      </c>
      <c r="AU16" s="88">
        <v>0</v>
      </c>
      <c r="AV16" s="88">
        <v>0</v>
      </c>
      <c r="AW16" s="88">
        <v>0</v>
      </c>
      <c r="AX16" s="88">
        <v>0</v>
      </c>
      <c r="AY16" s="88">
        <v>0</v>
      </c>
      <c r="AZ16" s="88">
        <v>0</v>
      </c>
      <c r="BA16" s="88">
        <v>0</v>
      </c>
      <c r="BB16" s="88">
        <v>0</v>
      </c>
      <c r="BC16" s="88">
        <v>0</v>
      </c>
      <c r="BD16" s="88">
        <v>0</v>
      </c>
      <c r="BE16" s="88">
        <v>0</v>
      </c>
      <c r="BF16" s="88">
        <f>F16+SUM(J16:M16)+SUM(O16:R16)+BE16</f>
        <v>0</v>
      </c>
      <c r="BG16" s="88">
        <f>N$60-BF16</f>
        <v>0</v>
      </c>
      <c r="BH16" s="148">
        <f t="shared" si="0"/>
        <v>0</v>
      </c>
    </row>
    <row r="17" spans="1:60" s="13" customFormat="1" ht="15.95" customHeight="1" x14ac:dyDescent="0.25">
      <c r="A17" s="12" t="s">
        <v>72</v>
      </c>
      <c r="B17" s="12" t="s">
        <v>73</v>
      </c>
      <c r="C17" s="162" t="s">
        <v>15</v>
      </c>
      <c r="D17" s="88">
        <v>2458.48</v>
      </c>
      <c r="E17" s="88"/>
      <c r="F17" s="88">
        <v>165</v>
      </c>
      <c r="G17" s="88">
        <v>165</v>
      </c>
      <c r="H17" s="88">
        <v>0</v>
      </c>
      <c r="I17" s="88">
        <v>0</v>
      </c>
      <c r="J17" s="88">
        <v>0</v>
      </c>
      <c r="K17" s="88">
        <v>790.25</v>
      </c>
      <c r="L17" s="88">
        <v>0</v>
      </c>
      <c r="M17" s="88">
        <v>0</v>
      </c>
      <c r="N17" s="88">
        <v>0</v>
      </c>
      <c r="O17" s="105">
        <f>$D17-$BF17</f>
        <v>1500</v>
      </c>
      <c r="P17" s="88">
        <v>0</v>
      </c>
      <c r="Q17" s="88">
        <v>0</v>
      </c>
      <c r="R17" s="88">
        <v>3.2300000000000004</v>
      </c>
      <c r="S17" s="88">
        <v>0</v>
      </c>
      <c r="T17" s="88">
        <v>0</v>
      </c>
      <c r="U17" s="88">
        <v>0.33</v>
      </c>
      <c r="V17" s="88">
        <v>0</v>
      </c>
      <c r="W17" s="88">
        <v>0</v>
      </c>
      <c r="X17" s="88">
        <v>0</v>
      </c>
      <c r="Y17" s="88">
        <v>0</v>
      </c>
      <c r="Z17" s="88">
        <v>0</v>
      </c>
      <c r="AA17" s="88">
        <v>2.9000000000000004</v>
      </c>
      <c r="AB17" s="88">
        <v>0.19</v>
      </c>
      <c r="AC17" s="88">
        <v>0</v>
      </c>
      <c r="AD17" s="88">
        <v>1.3800000000000001</v>
      </c>
      <c r="AE17" s="88">
        <v>0.33</v>
      </c>
      <c r="AF17" s="88">
        <v>0</v>
      </c>
      <c r="AG17" s="88">
        <v>0</v>
      </c>
      <c r="AH17" s="88">
        <v>0</v>
      </c>
      <c r="AI17" s="88">
        <v>0</v>
      </c>
      <c r="AJ17" s="88">
        <v>0</v>
      </c>
      <c r="AK17" s="88">
        <v>0</v>
      </c>
      <c r="AL17" s="88">
        <v>1</v>
      </c>
      <c r="AM17" s="88">
        <v>0</v>
      </c>
      <c r="AN17" s="88">
        <v>0</v>
      </c>
      <c r="AO17" s="88">
        <v>0</v>
      </c>
      <c r="AP17" s="88">
        <v>0</v>
      </c>
      <c r="AQ17" s="88">
        <v>0</v>
      </c>
      <c r="AR17" s="88">
        <v>0</v>
      </c>
      <c r="AS17" s="88">
        <v>0</v>
      </c>
      <c r="AT17" s="88">
        <v>0</v>
      </c>
      <c r="AU17" s="88">
        <v>0</v>
      </c>
      <c r="AV17" s="88">
        <v>0</v>
      </c>
      <c r="AW17" s="88">
        <v>0</v>
      </c>
      <c r="AX17" s="88">
        <v>0</v>
      </c>
      <c r="AY17" s="88">
        <v>0</v>
      </c>
      <c r="AZ17" s="88">
        <v>0</v>
      </c>
      <c r="BA17" s="88">
        <v>0</v>
      </c>
      <c r="BB17" s="88">
        <v>0</v>
      </c>
      <c r="BC17" s="88">
        <v>0</v>
      </c>
      <c r="BD17" s="88">
        <v>0</v>
      </c>
      <c r="BE17" s="88">
        <v>0</v>
      </c>
      <c r="BF17" s="88">
        <f>F17+SUM(J17:N17)+SUM(P17:R17)+BE17</f>
        <v>958.48</v>
      </c>
      <c r="BG17" s="88">
        <f>O$60-BF17</f>
        <v>-958.48</v>
      </c>
      <c r="BH17" s="148">
        <f t="shared" si="0"/>
        <v>1500</v>
      </c>
    </row>
    <row r="18" spans="1:60" s="13" customFormat="1" ht="15.95" customHeight="1" x14ac:dyDescent="0.25">
      <c r="A18" s="12" t="s">
        <v>74</v>
      </c>
      <c r="B18" s="12" t="s">
        <v>75</v>
      </c>
      <c r="C18" s="162" t="s">
        <v>16</v>
      </c>
      <c r="D18" s="88">
        <v>0</v>
      </c>
      <c r="E18" s="88"/>
      <c r="F18" s="88">
        <v>0</v>
      </c>
      <c r="G18" s="88">
        <v>0</v>
      </c>
      <c r="H18" s="88">
        <v>0</v>
      </c>
      <c r="I18" s="88">
        <v>0</v>
      </c>
      <c r="J18" s="88">
        <v>0</v>
      </c>
      <c r="K18" s="88">
        <v>0</v>
      </c>
      <c r="L18" s="88">
        <v>0</v>
      </c>
      <c r="M18" s="88">
        <v>0</v>
      </c>
      <c r="N18" s="88">
        <v>0</v>
      </c>
      <c r="O18" s="88">
        <v>0</v>
      </c>
      <c r="P18" s="105">
        <f>$D18-$BF18</f>
        <v>0</v>
      </c>
      <c r="Q18" s="88">
        <v>0</v>
      </c>
      <c r="R18" s="88">
        <v>0</v>
      </c>
      <c r="S18" s="88">
        <v>0</v>
      </c>
      <c r="T18" s="88">
        <v>0</v>
      </c>
      <c r="U18" s="88">
        <v>0</v>
      </c>
      <c r="V18" s="88">
        <v>0</v>
      </c>
      <c r="W18" s="88">
        <v>0</v>
      </c>
      <c r="X18" s="88">
        <v>0</v>
      </c>
      <c r="Y18" s="88">
        <v>0</v>
      </c>
      <c r="Z18" s="88">
        <v>0</v>
      </c>
      <c r="AA18" s="88">
        <v>0</v>
      </c>
      <c r="AB18" s="88">
        <v>0</v>
      </c>
      <c r="AC18" s="88">
        <v>0</v>
      </c>
      <c r="AD18" s="88">
        <v>0</v>
      </c>
      <c r="AE18" s="88">
        <v>0</v>
      </c>
      <c r="AF18" s="88">
        <v>0</v>
      </c>
      <c r="AG18" s="88">
        <v>0</v>
      </c>
      <c r="AH18" s="88">
        <v>0</v>
      </c>
      <c r="AI18" s="88">
        <v>0</v>
      </c>
      <c r="AJ18" s="88">
        <v>0</v>
      </c>
      <c r="AK18" s="88">
        <v>0</v>
      </c>
      <c r="AL18" s="88">
        <v>0</v>
      </c>
      <c r="AM18" s="88">
        <v>0</v>
      </c>
      <c r="AN18" s="88">
        <v>0</v>
      </c>
      <c r="AO18" s="88">
        <v>0</v>
      </c>
      <c r="AP18" s="88">
        <v>0</v>
      </c>
      <c r="AQ18" s="88">
        <v>0</v>
      </c>
      <c r="AR18" s="88">
        <v>0</v>
      </c>
      <c r="AS18" s="88">
        <v>0</v>
      </c>
      <c r="AT18" s="88">
        <v>0</v>
      </c>
      <c r="AU18" s="88">
        <v>0</v>
      </c>
      <c r="AV18" s="88">
        <v>0</v>
      </c>
      <c r="AW18" s="88">
        <v>0</v>
      </c>
      <c r="AX18" s="88">
        <v>0</v>
      </c>
      <c r="AY18" s="88">
        <v>0</v>
      </c>
      <c r="AZ18" s="88">
        <v>0</v>
      </c>
      <c r="BA18" s="88">
        <v>0</v>
      </c>
      <c r="BB18" s="88">
        <v>0</v>
      </c>
      <c r="BC18" s="88">
        <v>0</v>
      </c>
      <c r="BD18" s="88">
        <v>0</v>
      </c>
      <c r="BE18" s="88">
        <v>0</v>
      </c>
      <c r="BF18" s="88">
        <f>F18+SUM(J18:O18)+SUM(Q18:R18)+BE18</f>
        <v>0</v>
      </c>
      <c r="BG18" s="88">
        <f>P$60-BF18</f>
        <v>0</v>
      </c>
      <c r="BH18" s="148">
        <f t="shared" si="0"/>
        <v>0</v>
      </c>
    </row>
    <row r="19" spans="1:60" s="13" customFormat="1" ht="15.95" customHeight="1" x14ac:dyDescent="0.25">
      <c r="A19" s="12" t="s">
        <v>76</v>
      </c>
      <c r="B19" s="12" t="s">
        <v>77</v>
      </c>
      <c r="C19" s="162" t="s">
        <v>17</v>
      </c>
      <c r="D19" s="88">
        <v>5.97</v>
      </c>
      <c r="E19" s="88"/>
      <c r="F19" s="88">
        <v>0</v>
      </c>
      <c r="G19" s="88">
        <v>0</v>
      </c>
      <c r="H19" s="88">
        <v>0</v>
      </c>
      <c r="I19" s="88">
        <v>0</v>
      </c>
      <c r="J19" s="88">
        <v>0</v>
      </c>
      <c r="K19" s="88">
        <v>0</v>
      </c>
      <c r="L19" s="88">
        <v>0</v>
      </c>
      <c r="M19" s="88">
        <v>0</v>
      </c>
      <c r="N19" s="88">
        <v>0</v>
      </c>
      <c r="O19" s="88">
        <v>0</v>
      </c>
      <c r="P19" s="88">
        <v>0</v>
      </c>
      <c r="Q19" s="105">
        <f>$D19-$BF19</f>
        <v>5.97</v>
      </c>
      <c r="R19" s="88">
        <v>0</v>
      </c>
      <c r="S19" s="88">
        <v>0</v>
      </c>
      <c r="T19" s="88">
        <v>0</v>
      </c>
      <c r="U19" s="88">
        <v>0</v>
      </c>
      <c r="V19" s="88">
        <v>0</v>
      </c>
      <c r="W19" s="88">
        <v>0</v>
      </c>
      <c r="X19" s="88">
        <v>0</v>
      </c>
      <c r="Y19" s="88">
        <v>0</v>
      </c>
      <c r="Z19" s="88">
        <v>0</v>
      </c>
      <c r="AA19" s="88">
        <v>0</v>
      </c>
      <c r="AB19" s="88">
        <v>0</v>
      </c>
      <c r="AC19" s="88">
        <v>0</v>
      </c>
      <c r="AD19" s="88">
        <v>0</v>
      </c>
      <c r="AE19" s="88">
        <v>0</v>
      </c>
      <c r="AF19" s="88">
        <v>0</v>
      </c>
      <c r="AG19" s="88">
        <v>0</v>
      </c>
      <c r="AH19" s="88">
        <v>0</v>
      </c>
      <c r="AI19" s="88">
        <v>0</v>
      </c>
      <c r="AJ19" s="88">
        <v>0</v>
      </c>
      <c r="AK19" s="88">
        <v>0</v>
      </c>
      <c r="AL19" s="88">
        <v>0</v>
      </c>
      <c r="AM19" s="88">
        <v>0</v>
      </c>
      <c r="AN19" s="88">
        <v>0</v>
      </c>
      <c r="AO19" s="88">
        <v>0</v>
      </c>
      <c r="AP19" s="88">
        <v>0</v>
      </c>
      <c r="AQ19" s="88">
        <v>0</v>
      </c>
      <c r="AR19" s="88">
        <v>0</v>
      </c>
      <c r="AS19" s="88">
        <v>0</v>
      </c>
      <c r="AT19" s="88">
        <v>0</v>
      </c>
      <c r="AU19" s="88">
        <v>0</v>
      </c>
      <c r="AV19" s="88">
        <v>0</v>
      </c>
      <c r="AW19" s="88">
        <v>0</v>
      </c>
      <c r="AX19" s="88">
        <v>0</v>
      </c>
      <c r="AY19" s="88">
        <v>0</v>
      </c>
      <c r="AZ19" s="88">
        <v>0</v>
      </c>
      <c r="BA19" s="88">
        <v>0</v>
      </c>
      <c r="BB19" s="88">
        <v>0</v>
      </c>
      <c r="BC19" s="88">
        <v>0</v>
      </c>
      <c r="BD19" s="88">
        <v>0</v>
      </c>
      <c r="BE19" s="88">
        <v>0</v>
      </c>
      <c r="BF19" s="88">
        <f>F19+SUM(J19:P19)+R19+BE19</f>
        <v>0</v>
      </c>
      <c r="BG19" s="88">
        <f>Q$60-BF19</f>
        <v>367.57</v>
      </c>
      <c r="BH19" s="148">
        <f t="shared" si="0"/>
        <v>373.54</v>
      </c>
    </row>
    <row r="20" spans="1:60" s="11" customFormat="1" ht="15.95" customHeight="1" x14ac:dyDescent="0.25">
      <c r="A20" s="10">
        <v>2</v>
      </c>
      <c r="B20" s="10" t="s">
        <v>78</v>
      </c>
      <c r="C20" s="163" t="s">
        <v>18</v>
      </c>
      <c r="D20" s="94">
        <f>SUM(D21:D29)+SUM(D41:D51)</f>
        <v>29046.610000000004</v>
      </c>
      <c r="E20" s="94">
        <v>673.98</v>
      </c>
      <c r="F20" s="94">
        <v>0</v>
      </c>
      <c r="G20" s="94">
        <v>0</v>
      </c>
      <c r="H20" s="94">
        <v>0</v>
      </c>
      <c r="I20" s="94">
        <v>0</v>
      </c>
      <c r="J20" s="94">
        <v>0</v>
      </c>
      <c r="K20" s="94">
        <v>673.98</v>
      </c>
      <c r="L20" s="94">
        <v>0</v>
      </c>
      <c r="M20" s="94">
        <v>0</v>
      </c>
      <c r="N20" s="94">
        <v>0</v>
      </c>
      <c r="O20" s="94">
        <v>0</v>
      </c>
      <c r="P20" s="94">
        <v>0</v>
      </c>
      <c r="Q20" s="94">
        <v>0</v>
      </c>
      <c r="R20" s="104">
        <f>$D20-$BF20</f>
        <v>28372.630000000005</v>
      </c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4"/>
      <c r="AO20" s="94"/>
      <c r="AP20" s="94"/>
      <c r="AQ20" s="94"/>
      <c r="AR20" s="94"/>
      <c r="AS20" s="94"/>
      <c r="AT20" s="94"/>
      <c r="AU20" s="94"/>
      <c r="AV20" s="94"/>
      <c r="AW20" s="88"/>
      <c r="AX20" s="94"/>
      <c r="AY20" s="94"/>
      <c r="AZ20" s="94"/>
      <c r="BA20" s="94"/>
      <c r="BB20" s="94"/>
      <c r="BC20" s="94"/>
      <c r="BD20" s="94"/>
      <c r="BE20" s="94">
        <v>0</v>
      </c>
      <c r="BF20" s="94">
        <f>E20+BE20</f>
        <v>673.98</v>
      </c>
      <c r="BG20" s="94">
        <f>R$60-BF20</f>
        <v>5160.1500000000015</v>
      </c>
      <c r="BH20" s="147">
        <f t="shared" si="0"/>
        <v>34206.760000000009</v>
      </c>
    </row>
    <row r="21" spans="1:60" s="13" customFormat="1" ht="15.95" customHeight="1" x14ac:dyDescent="0.25">
      <c r="A21" s="12" t="s">
        <v>79</v>
      </c>
      <c r="B21" s="12" t="s">
        <v>80</v>
      </c>
      <c r="C21" s="162" t="s">
        <v>19</v>
      </c>
      <c r="D21" s="88">
        <v>969.04</v>
      </c>
      <c r="E21" s="88">
        <v>0</v>
      </c>
      <c r="F21" s="88">
        <v>0</v>
      </c>
      <c r="G21" s="88">
        <v>0</v>
      </c>
      <c r="H21" s="88">
        <v>0</v>
      </c>
      <c r="I21" s="88">
        <v>0</v>
      </c>
      <c r="J21" s="88">
        <v>0</v>
      </c>
      <c r="K21" s="88">
        <v>0</v>
      </c>
      <c r="L21" s="88">
        <v>0</v>
      </c>
      <c r="M21" s="88">
        <v>0</v>
      </c>
      <c r="N21" s="88">
        <v>0</v>
      </c>
      <c r="O21" s="88">
        <v>0</v>
      </c>
      <c r="P21" s="88">
        <v>0</v>
      </c>
      <c r="Q21" s="88">
        <v>0</v>
      </c>
      <c r="R21" s="88"/>
      <c r="S21" s="105">
        <f>$D21-$BF21</f>
        <v>672.04</v>
      </c>
      <c r="T21" s="88">
        <v>0</v>
      </c>
      <c r="U21" s="88">
        <v>0</v>
      </c>
      <c r="V21" s="88">
        <v>0</v>
      </c>
      <c r="W21" s="88">
        <v>0</v>
      </c>
      <c r="X21" s="88">
        <v>0</v>
      </c>
      <c r="Y21" s="88">
        <v>0</v>
      </c>
      <c r="Z21" s="88">
        <v>0</v>
      </c>
      <c r="AA21" s="88">
        <v>297</v>
      </c>
      <c r="AB21" s="88">
        <v>0</v>
      </c>
      <c r="AC21" s="88">
        <v>0</v>
      </c>
      <c r="AD21" s="88">
        <v>0</v>
      </c>
      <c r="AE21" s="88">
        <v>0</v>
      </c>
      <c r="AF21" s="88">
        <v>0</v>
      </c>
      <c r="AG21" s="88">
        <v>0</v>
      </c>
      <c r="AH21" s="88">
        <v>297</v>
      </c>
      <c r="AI21" s="88">
        <v>0</v>
      </c>
      <c r="AJ21" s="88">
        <v>0</v>
      </c>
      <c r="AK21" s="88">
        <v>0</v>
      </c>
      <c r="AL21" s="88">
        <v>0</v>
      </c>
      <c r="AM21" s="88">
        <v>0</v>
      </c>
      <c r="AN21" s="88">
        <v>0</v>
      </c>
      <c r="AO21" s="88">
        <v>0</v>
      </c>
      <c r="AP21" s="88">
        <v>0</v>
      </c>
      <c r="AQ21" s="88">
        <v>0</v>
      </c>
      <c r="AR21" s="88">
        <v>0</v>
      </c>
      <c r="AS21" s="88">
        <v>0</v>
      </c>
      <c r="AT21" s="88">
        <v>0</v>
      </c>
      <c r="AU21" s="88">
        <v>0</v>
      </c>
      <c r="AV21" s="88">
        <v>0</v>
      </c>
      <c r="AW21" s="88">
        <v>0</v>
      </c>
      <c r="AX21" s="88">
        <v>0</v>
      </c>
      <c r="AY21" s="88">
        <v>0</v>
      </c>
      <c r="AZ21" s="88">
        <v>0</v>
      </c>
      <c r="BA21" s="88">
        <v>0</v>
      </c>
      <c r="BB21" s="88">
        <v>0</v>
      </c>
      <c r="BC21" s="88">
        <v>0</v>
      </c>
      <c r="BD21" s="88">
        <v>0</v>
      </c>
      <c r="BE21" s="88">
        <v>0</v>
      </c>
      <c r="BF21" s="88">
        <f>E21+SUM(T21:AA21)+SUM(AM21:AW21)+BE21</f>
        <v>297</v>
      </c>
      <c r="BG21" s="88">
        <f>S$60-BF21</f>
        <v>-47.039999999999992</v>
      </c>
      <c r="BH21" s="148">
        <f t="shared" si="0"/>
        <v>922</v>
      </c>
    </row>
    <row r="22" spans="1:60" s="13" customFormat="1" ht="15.95" customHeight="1" x14ac:dyDescent="0.25">
      <c r="A22" s="12" t="s">
        <v>81</v>
      </c>
      <c r="B22" s="12" t="s">
        <v>82</v>
      </c>
      <c r="C22" s="162" t="s">
        <v>20</v>
      </c>
      <c r="D22" s="88">
        <v>64.449999999999989</v>
      </c>
      <c r="E22" s="88">
        <v>0</v>
      </c>
      <c r="F22" s="88">
        <v>0</v>
      </c>
      <c r="G22" s="88">
        <v>0</v>
      </c>
      <c r="H22" s="88">
        <v>0</v>
      </c>
      <c r="I22" s="88">
        <v>0</v>
      </c>
      <c r="J22" s="88">
        <v>0</v>
      </c>
      <c r="K22" s="88">
        <v>0</v>
      </c>
      <c r="L22" s="88">
        <v>0</v>
      </c>
      <c r="M22" s="88">
        <v>0</v>
      </c>
      <c r="N22" s="88">
        <v>0</v>
      </c>
      <c r="O22" s="88">
        <v>0</v>
      </c>
      <c r="P22" s="88">
        <v>0</v>
      </c>
      <c r="Q22" s="88">
        <v>0</v>
      </c>
      <c r="R22" s="88"/>
      <c r="S22" s="88">
        <v>0</v>
      </c>
      <c r="T22" s="105">
        <f>$D22-$BF22</f>
        <v>64.449999999999989</v>
      </c>
      <c r="U22" s="88">
        <v>0</v>
      </c>
      <c r="V22" s="88">
        <v>0</v>
      </c>
      <c r="W22" s="88">
        <v>0</v>
      </c>
      <c r="X22" s="88">
        <v>0</v>
      </c>
      <c r="Y22" s="88">
        <v>0</v>
      </c>
      <c r="Z22" s="88">
        <v>0</v>
      </c>
      <c r="AA22" s="88">
        <v>0</v>
      </c>
      <c r="AB22" s="88">
        <v>0</v>
      </c>
      <c r="AC22" s="88">
        <v>0</v>
      </c>
      <c r="AD22" s="88">
        <v>0</v>
      </c>
      <c r="AE22" s="88">
        <v>0</v>
      </c>
      <c r="AF22" s="88">
        <v>0</v>
      </c>
      <c r="AG22" s="88">
        <v>0</v>
      </c>
      <c r="AH22" s="88">
        <v>0</v>
      </c>
      <c r="AI22" s="88">
        <v>0</v>
      </c>
      <c r="AJ22" s="88">
        <v>0</v>
      </c>
      <c r="AK22" s="88">
        <v>0</v>
      </c>
      <c r="AL22" s="88">
        <v>0</v>
      </c>
      <c r="AM22" s="88">
        <v>0</v>
      </c>
      <c r="AN22" s="88">
        <v>0</v>
      </c>
      <c r="AO22" s="88">
        <v>0</v>
      </c>
      <c r="AP22" s="88">
        <v>0</v>
      </c>
      <c r="AQ22" s="88">
        <v>0</v>
      </c>
      <c r="AR22" s="88">
        <v>0</v>
      </c>
      <c r="AS22" s="88">
        <v>0</v>
      </c>
      <c r="AT22" s="88">
        <v>0</v>
      </c>
      <c r="AU22" s="88">
        <v>0</v>
      </c>
      <c r="AV22" s="88">
        <v>0</v>
      </c>
      <c r="AW22" s="88">
        <v>0</v>
      </c>
      <c r="AX22" s="88">
        <v>0</v>
      </c>
      <c r="AY22" s="88">
        <v>0</v>
      </c>
      <c r="AZ22" s="88">
        <v>0</v>
      </c>
      <c r="BA22" s="88">
        <v>0</v>
      </c>
      <c r="BB22" s="88">
        <v>0</v>
      </c>
      <c r="BC22" s="88">
        <v>0</v>
      </c>
      <c r="BD22" s="88">
        <v>0</v>
      </c>
      <c r="BE22" s="88">
        <v>0</v>
      </c>
      <c r="BF22" s="88">
        <f>E22+S22+SUM(U22:AA22)+SUM(AM22:AW22)+BE22</f>
        <v>0</v>
      </c>
      <c r="BG22" s="88">
        <f>T$60-BF22</f>
        <v>100.55000000000004</v>
      </c>
      <c r="BH22" s="148">
        <f>D22+BG22</f>
        <v>165.00000000000003</v>
      </c>
    </row>
    <row r="23" spans="1:60" s="13" customFormat="1" ht="15.95" customHeight="1" x14ac:dyDescent="0.25">
      <c r="A23" s="12" t="s">
        <v>83</v>
      </c>
      <c r="B23" s="12" t="s">
        <v>84</v>
      </c>
      <c r="C23" s="162" t="s">
        <v>21</v>
      </c>
      <c r="D23" s="88">
        <v>390.64</v>
      </c>
      <c r="E23" s="88">
        <v>0</v>
      </c>
      <c r="F23" s="88">
        <v>0</v>
      </c>
      <c r="G23" s="88">
        <v>0</v>
      </c>
      <c r="H23" s="88">
        <v>0</v>
      </c>
      <c r="I23" s="88">
        <v>0</v>
      </c>
      <c r="J23" s="88">
        <v>0</v>
      </c>
      <c r="K23" s="88">
        <v>0</v>
      </c>
      <c r="L23" s="88">
        <v>0</v>
      </c>
      <c r="M23" s="88">
        <v>0</v>
      </c>
      <c r="N23" s="88">
        <v>0</v>
      </c>
      <c r="O23" s="88">
        <v>0</v>
      </c>
      <c r="P23" s="88">
        <v>0</v>
      </c>
      <c r="Q23" s="88">
        <v>0</v>
      </c>
      <c r="R23" s="88"/>
      <c r="S23" s="88">
        <v>0</v>
      </c>
      <c r="T23" s="88">
        <v>0</v>
      </c>
      <c r="U23" s="105">
        <f>$D23-$BF23</f>
        <v>390.64</v>
      </c>
      <c r="V23" s="88">
        <v>0</v>
      </c>
      <c r="W23" s="88">
        <v>0</v>
      </c>
      <c r="X23" s="88">
        <v>0</v>
      </c>
      <c r="Y23" s="88">
        <v>0</v>
      </c>
      <c r="Z23" s="88">
        <v>0</v>
      </c>
      <c r="AA23" s="88">
        <v>0</v>
      </c>
      <c r="AB23" s="88">
        <v>0</v>
      </c>
      <c r="AC23" s="88">
        <v>0</v>
      </c>
      <c r="AD23" s="88">
        <v>0</v>
      </c>
      <c r="AE23" s="88">
        <v>0</v>
      </c>
      <c r="AF23" s="88">
        <v>0</v>
      </c>
      <c r="AG23" s="88">
        <v>0</v>
      </c>
      <c r="AH23" s="88">
        <v>0</v>
      </c>
      <c r="AI23" s="88">
        <v>0</v>
      </c>
      <c r="AJ23" s="88">
        <v>0</v>
      </c>
      <c r="AK23" s="88">
        <v>0</v>
      </c>
      <c r="AL23" s="88">
        <v>0</v>
      </c>
      <c r="AM23" s="88">
        <v>0</v>
      </c>
      <c r="AN23" s="88">
        <v>0</v>
      </c>
      <c r="AO23" s="88">
        <v>0</v>
      </c>
      <c r="AP23" s="88">
        <v>0</v>
      </c>
      <c r="AQ23" s="88">
        <v>0</v>
      </c>
      <c r="AR23" s="88">
        <v>0</v>
      </c>
      <c r="AS23" s="88">
        <v>0</v>
      </c>
      <c r="AT23" s="88">
        <v>0</v>
      </c>
      <c r="AU23" s="88">
        <v>0</v>
      </c>
      <c r="AV23" s="88">
        <v>0</v>
      </c>
      <c r="AW23" s="88">
        <v>0</v>
      </c>
      <c r="AX23" s="88">
        <v>0</v>
      </c>
      <c r="AY23" s="88">
        <v>0</v>
      </c>
      <c r="AZ23" s="88">
        <v>0</v>
      </c>
      <c r="BA23" s="88">
        <v>0</v>
      </c>
      <c r="BB23" s="88">
        <v>0</v>
      </c>
      <c r="BC23" s="88">
        <v>0</v>
      </c>
      <c r="BD23" s="88">
        <v>0</v>
      </c>
      <c r="BE23" s="88">
        <v>0</v>
      </c>
      <c r="BF23" s="88">
        <f>E23+SUM(S23:T23)+SUM(V23:AA23)+SUM(AM23:AW23)+BE23</f>
        <v>0</v>
      </c>
      <c r="BG23" s="88">
        <f>U$60-BF23</f>
        <v>1959.36</v>
      </c>
      <c r="BH23" s="148">
        <f t="shared" si="0"/>
        <v>2350</v>
      </c>
    </row>
    <row r="24" spans="1:60" s="13" customFormat="1" ht="15.95" customHeight="1" x14ac:dyDescent="0.25">
      <c r="A24" s="12" t="s">
        <v>85</v>
      </c>
      <c r="B24" s="12" t="s">
        <v>86</v>
      </c>
      <c r="C24" s="162" t="s">
        <v>22</v>
      </c>
      <c r="D24" s="88">
        <v>0</v>
      </c>
      <c r="E24" s="88">
        <v>0</v>
      </c>
      <c r="F24" s="88">
        <v>0</v>
      </c>
      <c r="G24" s="88">
        <v>0</v>
      </c>
      <c r="H24" s="88">
        <v>0</v>
      </c>
      <c r="I24" s="88">
        <v>0</v>
      </c>
      <c r="J24" s="88">
        <v>0</v>
      </c>
      <c r="K24" s="88">
        <v>0</v>
      </c>
      <c r="L24" s="88">
        <v>0</v>
      </c>
      <c r="M24" s="88">
        <v>0</v>
      </c>
      <c r="N24" s="88">
        <v>0</v>
      </c>
      <c r="O24" s="88">
        <v>0</v>
      </c>
      <c r="P24" s="88">
        <v>0</v>
      </c>
      <c r="Q24" s="88">
        <v>0</v>
      </c>
      <c r="R24" s="88"/>
      <c r="S24" s="88">
        <v>0</v>
      </c>
      <c r="T24" s="88">
        <v>0</v>
      </c>
      <c r="U24" s="88">
        <v>0</v>
      </c>
      <c r="V24" s="105">
        <f>$D24-$BF24</f>
        <v>0</v>
      </c>
      <c r="W24" s="88">
        <v>0</v>
      </c>
      <c r="X24" s="88">
        <v>0</v>
      </c>
      <c r="Y24" s="88">
        <v>0</v>
      </c>
      <c r="Z24" s="88">
        <v>0</v>
      </c>
      <c r="AA24" s="88">
        <v>0</v>
      </c>
      <c r="AB24" s="88">
        <v>0</v>
      </c>
      <c r="AC24" s="88">
        <v>0</v>
      </c>
      <c r="AD24" s="88">
        <v>0</v>
      </c>
      <c r="AE24" s="88">
        <v>0</v>
      </c>
      <c r="AF24" s="88">
        <v>0</v>
      </c>
      <c r="AG24" s="88">
        <v>0</v>
      </c>
      <c r="AH24" s="88">
        <v>0</v>
      </c>
      <c r="AI24" s="88">
        <v>0</v>
      </c>
      <c r="AJ24" s="88">
        <v>0</v>
      </c>
      <c r="AK24" s="88">
        <v>0</v>
      </c>
      <c r="AL24" s="88">
        <v>0</v>
      </c>
      <c r="AM24" s="88">
        <v>0</v>
      </c>
      <c r="AN24" s="88">
        <v>0</v>
      </c>
      <c r="AO24" s="88">
        <v>0</v>
      </c>
      <c r="AP24" s="88">
        <v>0</v>
      </c>
      <c r="AQ24" s="88">
        <v>0</v>
      </c>
      <c r="AR24" s="88">
        <v>0</v>
      </c>
      <c r="AS24" s="88">
        <v>0</v>
      </c>
      <c r="AT24" s="88">
        <v>0</v>
      </c>
      <c r="AU24" s="88">
        <v>0</v>
      </c>
      <c r="AV24" s="88">
        <v>0</v>
      </c>
      <c r="AW24" s="88">
        <v>0</v>
      </c>
      <c r="AX24" s="88">
        <v>0</v>
      </c>
      <c r="AY24" s="88">
        <v>0</v>
      </c>
      <c r="AZ24" s="88">
        <v>0</v>
      </c>
      <c r="BA24" s="88">
        <v>0</v>
      </c>
      <c r="BB24" s="88">
        <v>0</v>
      </c>
      <c r="BC24" s="88">
        <v>0</v>
      </c>
      <c r="BD24" s="88">
        <v>0</v>
      </c>
      <c r="BE24" s="88">
        <v>0</v>
      </c>
      <c r="BF24" s="88">
        <f>E24+SUM(S24:U24)+SUM(W24:AA24)+SUM(AM24:AW24)+BE24</f>
        <v>0</v>
      </c>
      <c r="BG24" s="88">
        <f>V$60-BF24</f>
        <v>0</v>
      </c>
      <c r="BH24" s="148">
        <f t="shared" si="0"/>
        <v>0</v>
      </c>
    </row>
    <row r="25" spans="1:60" s="13" customFormat="1" ht="15.95" customHeight="1" x14ac:dyDescent="0.25">
      <c r="A25" s="12" t="s">
        <v>87</v>
      </c>
      <c r="B25" s="12" t="s">
        <v>88</v>
      </c>
      <c r="C25" s="162" t="s">
        <v>23</v>
      </c>
      <c r="D25" s="88">
        <v>0</v>
      </c>
      <c r="E25" s="88">
        <v>0</v>
      </c>
      <c r="F25" s="88">
        <v>0</v>
      </c>
      <c r="G25" s="88">
        <v>0</v>
      </c>
      <c r="H25" s="88">
        <v>0</v>
      </c>
      <c r="I25" s="88">
        <v>0</v>
      </c>
      <c r="J25" s="88">
        <v>0</v>
      </c>
      <c r="K25" s="88">
        <v>0</v>
      </c>
      <c r="L25" s="88">
        <v>0</v>
      </c>
      <c r="M25" s="88">
        <v>0</v>
      </c>
      <c r="N25" s="88">
        <v>0</v>
      </c>
      <c r="O25" s="88">
        <v>0</v>
      </c>
      <c r="P25" s="88">
        <v>0</v>
      </c>
      <c r="Q25" s="88">
        <v>0</v>
      </c>
      <c r="R25" s="88"/>
      <c r="S25" s="88">
        <v>0</v>
      </c>
      <c r="T25" s="88">
        <v>0</v>
      </c>
      <c r="U25" s="88">
        <v>0</v>
      </c>
      <c r="V25" s="88">
        <v>0</v>
      </c>
      <c r="W25" s="105">
        <f>$D25-$BF25</f>
        <v>0</v>
      </c>
      <c r="X25" s="88">
        <v>0</v>
      </c>
      <c r="Y25" s="88">
        <v>0</v>
      </c>
      <c r="Z25" s="88">
        <v>0</v>
      </c>
      <c r="AA25" s="88">
        <v>0</v>
      </c>
      <c r="AB25" s="88">
        <v>0</v>
      </c>
      <c r="AC25" s="88">
        <v>0</v>
      </c>
      <c r="AD25" s="88">
        <v>0</v>
      </c>
      <c r="AE25" s="88">
        <v>0</v>
      </c>
      <c r="AF25" s="88">
        <v>0</v>
      </c>
      <c r="AG25" s="88">
        <v>0</v>
      </c>
      <c r="AH25" s="88">
        <v>0</v>
      </c>
      <c r="AI25" s="88">
        <v>0</v>
      </c>
      <c r="AJ25" s="88">
        <v>0</v>
      </c>
      <c r="AK25" s="88">
        <v>0</v>
      </c>
      <c r="AL25" s="88">
        <v>0</v>
      </c>
      <c r="AM25" s="88">
        <v>0</v>
      </c>
      <c r="AN25" s="88">
        <v>0</v>
      </c>
      <c r="AO25" s="88">
        <v>0</v>
      </c>
      <c r="AP25" s="88">
        <v>0</v>
      </c>
      <c r="AQ25" s="88">
        <v>0</v>
      </c>
      <c r="AR25" s="88">
        <v>0</v>
      </c>
      <c r="AS25" s="88">
        <v>0</v>
      </c>
      <c r="AT25" s="88">
        <v>0</v>
      </c>
      <c r="AU25" s="88">
        <v>0</v>
      </c>
      <c r="AV25" s="88">
        <v>0</v>
      </c>
      <c r="AW25" s="88">
        <v>0</v>
      </c>
      <c r="AX25" s="88">
        <v>0</v>
      </c>
      <c r="AY25" s="88">
        <v>0</v>
      </c>
      <c r="AZ25" s="88">
        <v>0</v>
      </c>
      <c r="BA25" s="88">
        <v>0</v>
      </c>
      <c r="BB25" s="88">
        <v>0</v>
      </c>
      <c r="BC25" s="88">
        <v>0</v>
      </c>
      <c r="BD25" s="88">
        <v>0</v>
      </c>
      <c r="BE25" s="88">
        <v>0</v>
      </c>
      <c r="BF25" s="88">
        <f>E25+SUM(S25:V25)+SUM(X25:AA25)+SUM(AM25:AW25)+BE25</f>
        <v>0</v>
      </c>
      <c r="BG25" s="88">
        <f>W$60-BF25</f>
        <v>176</v>
      </c>
      <c r="BH25" s="148">
        <f t="shared" si="0"/>
        <v>176</v>
      </c>
    </row>
    <row r="26" spans="1:60" s="13" customFormat="1" ht="15.95" customHeight="1" x14ac:dyDescent="0.25">
      <c r="A26" s="12" t="s">
        <v>89</v>
      </c>
      <c r="B26" s="12" t="s">
        <v>90</v>
      </c>
      <c r="C26" s="162" t="s">
        <v>24</v>
      </c>
      <c r="D26" s="88">
        <v>149.82999999999998</v>
      </c>
      <c r="E26" s="88">
        <v>0</v>
      </c>
      <c r="F26" s="88">
        <v>0</v>
      </c>
      <c r="G26" s="88">
        <v>0</v>
      </c>
      <c r="H26" s="88">
        <v>0</v>
      </c>
      <c r="I26" s="88">
        <v>0</v>
      </c>
      <c r="J26" s="88">
        <v>0</v>
      </c>
      <c r="K26" s="88">
        <v>0</v>
      </c>
      <c r="L26" s="88">
        <v>0</v>
      </c>
      <c r="M26" s="88">
        <v>0</v>
      </c>
      <c r="N26" s="88">
        <v>0</v>
      </c>
      <c r="O26" s="88">
        <v>0</v>
      </c>
      <c r="P26" s="88">
        <v>0</v>
      </c>
      <c r="Q26" s="88">
        <v>0</v>
      </c>
      <c r="R26" s="88"/>
      <c r="S26" s="88">
        <v>0</v>
      </c>
      <c r="T26" s="88">
        <v>0</v>
      </c>
      <c r="U26" s="88">
        <v>0</v>
      </c>
      <c r="V26" s="88">
        <v>0</v>
      </c>
      <c r="W26" s="88">
        <v>0</v>
      </c>
      <c r="X26" s="105">
        <f>$D26-$BF26</f>
        <v>149.82999999999998</v>
      </c>
      <c r="Y26" s="88">
        <v>0</v>
      </c>
      <c r="Z26" s="88">
        <v>0</v>
      </c>
      <c r="AA26" s="88">
        <v>0</v>
      </c>
      <c r="AB26" s="88">
        <v>0</v>
      </c>
      <c r="AC26" s="88">
        <v>0</v>
      </c>
      <c r="AD26" s="88">
        <v>0</v>
      </c>
      <c r="AE26" s="88">
        <v>0</v>
      </c>
      <c r="AF26" s="88">
        <v>0</v>
      </c>
      <c r="AG26" s="88">
        <v>0</v>
      </c>
      <c r="AH26" s="88">
        <v>0</v>
      </c>
      <c r="AI26" s="88">
        <v>0</v>
      </c>
      <c r="AJ26" s="88">
        <v>0</v>
      </c>
      <c r="AK26" s="88">
        <v>0</v>
      </c>
      <c r="AL26" s="88">
        <v>0</v>
      </c>
      <c r="AM26" s="88">
        <v>0</v>
      </c>
      <c r="AN26" s="88">
        <v>0</v>
      </c>
      <c r="AO26" s="88">
        <v>0</v>
      </c>
      <c r="AP26" s="88">
        <v>0</v>
      </c>
      <c r="AQ26" s="88">
        <v>0</v>
      </c>
      <c r="AR26" s="88">
        <v>0</v>
      </c>
      <c r="AS26" s="88">
        <v>0</v>
      </c>
      <c r="AT26" s="88">
        <v>0</v>
      </c>
      <c r="AU26" s="88">
        <v>0</v>
      </c>
      <c r="AV26" s="88">
        <v>0</v>
      </c>
      <c r="AW26" s="88">
        <v>0</v>
      </c>
      <c r="AX26" s="88">
        <v>0</v>
      </c>
      <c r="AY26" s="88">
        <v>0</v>
      </c>
      <c r="AZ26" s="88">
        <v>0</v>
      </c>
      <c r="BA26" s="88">
        <v>0</v>
      </c>
      <c r="BB26" s="88">
        <v>0</v>
      </c>
      <c r="BC26" s="88">
        <v>0</v>
      </c>
      <c r="BD26" s="88">
        <v>0</v>
      </c>
      <c r="BE26" s="88">
        <v>0</v>
      </c>
      <c r="BF26" s="88">
        <f>E26+SUM(S26:W26)+SUM(Y26:AA26)+SUM(AM26:AW26)+BE26</f>
        <v>0</v>
      </c>
      <c r="BG26" s="88">
        <f>X$60-BF26</f>
        <v>169.47</v>
      </c>
      <c r="BH26" s="148">
        <f t="shared" si="0"/>
        <v>319.29999999999995</v>
      </c>
    </row>
    <row r="27" spans="1:60" s="13" customFormat="1" ht="15.95" customHeight="1" x14ac:dyDescent="0.25">
      <c r="A27" s="12" t="s">
        <v>91</v>
      </c>
      <c r="B27" s="12" t="s">
        <v>92</v>
      </c>
      <c r="C27" s="162" t="s">
        <v>25</v>
      </c>
      <c r="D27" s="88">
        <v>708.06</v>
      </c>
      <c r="E27" s="88">
        <v>0</v>
      </c>
      <c r="F27" s="88">
        <v>0</v>
      </c>
      <c r="G27" s="88">
        <v>0</v>
      </c>
      <c r="H27" s="88">
        <v>0</v>
      </c>
      <c r="I27" s="88">
        <v>0</v>
      </c>
      <c r="J27" s="88">
        <v>0</v>
      </c>
      <c r="K27" s="88">
        <v>0</v>
      </c>
      <c r="L27" s="88">
        <v>0</v>
      </c>
      <c r="M27" s="88">
        <v>0</v>
      </c>
      <c r="N27" s="88">
        <v>0</v>
      </c>
      <c r="O27" s="88">
        <v>0</v>
      </c>
      <c r="P27" s="88">
        <v>0</v>
      </c>
      <c r="Q27" s="88">
        <v>0</v>
      </c>
      <c r="R27" s="88"/>
      <c r="S27" s="88">
        <v>0</v>
      </c>
      <c r="T27" s="88">
        <v>1.93</v>
      </c>
      <c r="U27" s="88">
        <v>25</v>
      </c>
      <c r="V27" s="88">
        <v>0</v>
      </c>
      <c r="W27" s="88">
        <v>0</v>
      </c>
      <c r="X27" s="88">
        <v>0</v>
      </c>
      <c r="Y27" s="105">
        <f>$D27-$BF27</f>
        <v>678.68999999999994</v>
      </c>
      <c r="Z27" s="88">
        <v>0</v>
      </c>
      <c r="AA27" s="88">
        <v>2.34</v>
      </c>
      <c r="AB27" s="88">
        <v>0.68</v>
      </c>
      <c r="AC27" s="88">
        <v>0.39</v>
      </c>
      <c r="AD27" s="88">
        <v>0</v>
      </c>
      <c r="AE27" s="88">
        <v>0</v>
      </c>
      <c r="AF27" s="88">
        <v>0</v>
      </c>
      <c r="AG27" s="88">
        <v>0</v>
      </c>
      <c r="AH27" s="88">
        <v>0.71</v>
      </c>
      <c r="AI27" s="88">
        <v>0</v>
      </c>
      <c r="AJ27" s="88">
        <v>0</v>
      </c>
      <c r="AK27" s="88">
        <v>0</v>
      </c>
      <c r="AL27" s="88">
        <v>0.56000000000000005</v>
      </c>
      <c r="AM27" s="88">
        <v>0</v>
      </c>
      <c r="AN27" s="88">
        <v>0</v>
      </c>
      <c r="AO27" s="88">
        <v>0.1</v>
      </c>
      <c r="AP27" s="88">
        <v>0</v>
      </c>
      <c r="AQ27" s="88">
        <v>0</v>
      </c>
      <c r="AR27" s="88">
        <v>0</v>
      </c>
      <c r="AS27" s="88">
        <v>0</v>
      </c>
      <c r="AT27" s="88">
        <v>0</v>
      </c>
      <c r="AU27" s="88">
        <v>0</v>
      </c>
      <c r="AV27" s="88">
        <v>0</v>
      </c>
      <c r="AW27" s="88">
        <v>0</v>
      </c>
      <c r="AX27" s="88">
        <v>0</v>
      </c>
      <c r="AY27" s="88">
        <v>0</v>
      </c>
      <c r="AZ27" s="88">
        <v>0</v>
      </c>
      <c r="BA27" s="88">
        <v>0</v>
      </c>
      <c r="BB27" s="88">
        <v>0</v>
      </c>
      <c r="BC27" s="88">
        <v>0</v>
      </c>
      <c r="BD27" s="88">
        <v>0</v>
      </c>
      <c r="BE27" s="88">
        <v>0</v>
      </c>
      <c r="BF27" s="88">
        <f>E27+SUM(S27:X27)+SUM(Z27:AA27)+SUM(AM27:AW27)+BE27</f>
        <v>29.37</v>
      </c>
      <c r="BG27" s="88">
        <f>Y$60-BF27</f>
        <v>38.739999999999981</v>
      </c>
      <c r="BH27" s="148">
        <f t="shared" si="0"/>
        <v>746.8</v>
      </c>
    </row>
    <row r="28" spans="1:60" s="13" customFormat="1" ht="15.95" customHeight="1" x14ac:dyDescent="0.25">
      <c r="A28" s="12" t="s">
        <v>93</v>
      </c>
      <c r="B28" s="12" t="s">
        <v>94</v>
      </c>
      <c r="C28" s="162" t="s">
        <v>26</v>
      </c>
      <c r="D28" s="88">
        <v>0</v>
      </c>
      <c r="E28" s="88">
        <v>0</v>
      </c>
      <c r="F28" s="88">
        <v>0</v>
      </c>
      <c r="G28" s="88">
        <v>0</v>
      </c>
      <c r="H28" s="88">
        <v>0</v>
      </c>
      <c r="I28" s="88">
        <v>0</v>
      </c>
      <c r="J28" s="88">
        <v>0</v>
      </c>
      <c r="K28" s="88">
        <v>0</v>
      </c>
      <c r="L28" s="88">
        <v>0</v>
      </c>
      <c r="M28" s="88">
        <v>0</v>
      </c>
      <c r="N28" s="88">
        <v>0</v>
      </c>
      <c r="O28" s="88">
        <v>0</v>
      </c>
      <c r="P28" s="88">
        <v>0</v>
      </c>
      <c r="Q28" s="88">
        <v>0</v>
      </c>
      <c r="R28" s="88"/>
      <c r="S28" s="88">
        <v>0</v>
      </c>
      <c r="T28" s="88">
        <v>0</v>
      </c>
      <c r="U28" s="88">
        <v>0</v>
      </c>
      <c r="V28" s="88">
        <v>0</v>
      </c>
      <c r="W28" s="88">
        <v>0</v>
      </c>
      <c r="X28" s="88">
        <v>0</v>
      </c>
      <c r="Y28" s="88">
        <v>0</v>
      </c>
      <c r="Z28" s="105">
        <f>$D28-$BF28</f>
        <v>0</v>
      </c>
      <c r="AA28" s="88">
        <v>0</v>
      </c>
      <c r="AB28" s="88">
        <v>0</v>
      </c>
      <c r="AC28" s="88">
        <v>0</v>
      </c>
      <c r="AD28" s="88">
        <v>0</v>
      </c>
      <c r="AE28" s="88">
        <v>0</v>
      </c>
      <c r="AF28" s="88">
        <v>0</v>
      </c>
      <c r="AG28" s="88">
        <v>0</v>
      </c>
      <c r="AH28" s="88">
        <v>0</v>
      </c>
      <c r="AI28" s="88">
        <v>0</v>
      </c>
      <c r="AJ28" s="88">
        <v>0</v>
      </c>
      <c r="AK28" s="88">
        <v>0</v>
      </c>
      <c r="AL28" s="88">
        <v>0</v>
      </c>
      <c r="AM28" s="88">
        <v>0</v>
      </c>
      <c r="AN28" s="88">
        <v>0</v>
      </c>
      <c r="AO28" s="88">
        <v>0</v>
      </c>
      <c r="AP28" s="88">
        <v>0</v>
      </c>
      <c r="AQ28" s="88">
        <v>0</v>
      </c>
      <c r="AR28" s="88">
        <v>0</v>
      </c>
      <c r="AS28" s="88">
        <v>0</v>
      </c>
      <c r="AT28" s="88">
        <v>0</v>
      </c>
      <c r="AU28" s="88">
        <v>0</v>
      </c>
      <c r="AV28" s="88">
        <v>0</v>
      </c>
      <c r="AW28" s="88">
        <v>0</v>
      </c>
      <c r="AX28" s="88">
        <v>0</v>
      </c>
      <c r="AY28" s="88">
        <v>0</v>
      </c>
      <c r="AZ28" s="88">
        <v>0</v>
      </c>
      <c r="BA28" s="88">
        <v>0</v>
      </c>
      <c r="BB28" s="88">
        <v>0</v>
      </c>
      <c r="BC28" s="88">
        <v>0</v>
      </c>
      <c r="BD28" s="88">
        <v>0</v>
      </c>
      <c r="BE28" s="88">
        <v>0</v>
      </c>
      <c r="BF28" s="88">
        <f>E28+SUM(S28:Y28)+AA28+SUM(AM28:AW28)+BE28</f>
        <v>0</v>
      </c>
      <c r="BG28" s="88">
        <f>Z$60-BF28</f>
        <v>0</v>
      </c>
      <c r="BH28" s="148">
        <f t="shared" si="0"/>
        <v>0</v>
      </c>
    </row>
    <row r="29" spans="1:60" s="13" customFormat="1" ht="15.95" customHeight="1" x14ac:dyDescent="0.25">
      <c r="A29" s="12" t="s">
        <v>95</v>
      </c>
      <c r="B29" s="12" t="s">
        <v>870</v>
      </c>
      <c r="C29" s="162" t="s">
        <v>27</v>
      </c>
      <c r="D29" s="88">
        <f>SUM(D30:D40)</f>
        <v>9185.9400000000023</v>
      </c>
      <c r="E29" s="88">
        <v>0</v>
      </c>
      <c r="F29" s="88">
        <v>0</v>
      </c>
      <c r="G29" s="88">
        <v>0</v>
      </c>
      <c r="H29" s="88">
        <v>0</v>
      </c>
      <c r="I29" s="88">
        <v>0</v>
      </c>
      <c r="J29" s="88">
        <v>0</v>
      </c>
      <c r="K29" s="88">
        <v>0</v>
      </c>
      <c r="L29" s="88">
        <v>0</v>
      </c>
      <c r="M29" s="88">
        <v>0</v>
      </c>
      <c r="N29" s="88">
        <v>0</v>
      </c>
      <c r="O29" s="88">
        <v>0</v>
      </c>
      <c r="P29" s="88">
        <v>0</v>
      </c>
      <c r="Q29" s="88">
        <v>0</v>
      </c>
      <c r="R29" s="88"/>
      <c r="S29" s="88">
        <v>0</v>
      </c>
      <c r="T29" s="88">
        <v>0</v>
      </c>
      <c r="U29" s="88">
        <v>37.82</v>
      </c>
      <c r="V29" s="88">
        <v>0</v>
      </c>
      <c r="W29" s="88">
        <v>0</v>
      </c>
      <c r="X29" s="88">
        <v>1.44</v>
      </c>
      <c r="Y29" s="88">
        <v>0</v>
      </c>
      <c r="Z29" s="88">
        <v>0</v>
      </c>
      <c r="AA29" s="105">
        <f>$D29-$BF29</f>
        <v>9146.0300000000025</v>
      </c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>
        <v>0</v>
      </c>
      <c r="AN29" s="88">
        <v>0</v>
      </c>
      <c r="AO29" s="88">
        <v>0.09</v>
      </c>
      <c r="AP29" s="88">
        <v>0</v>
      </c>
      <c r="AQ29" s="88">
        <v>0.4</v>
      </c>
      <c r="AR29" s="88">
        <v>0</v>
      </c>
      <c r="AS29" s="88">
        <v>0</v>
      </c>
      <c r="AT29" s="88">
        <v>0</v>
      </c>
      <c r="AU29" s="88">
        <v>0.16</v>
      </c>
      <c r="AV29" s="88">
        <v>0</v>
      </c>
      <c r="AW29" s="88">
        <v>0</v>
      </c>
      <c r="AX29" s="88">
        <v>0</v>
      </c>
      <c r="AY29" s="88">
        <v>0</v>
      </c>
      <c r="AZ29" s="88">
        <v>0</v>
      </c>
      <c r="BA29" s="88">
        <v>0</v>
      </c>
      <c r="BB29" s="88">
        <v>0</v>
      </c>
      <c r="BC29" s="88">
        <v>0</v>
      </c>
      <c r="BD29" s="88">
        <v>0</v>
      </c>
      <c r="BE29" s="88">
        <v>0</v>
      </c>
      <c r="BF29" s="88">
        <f>E29+SUM(S29:Z29)+SUM(AM29:AW29)+BE29</f>
        <v>39.909999999999997</v>
      </c>
      <c r="BG29" s="88">
        <f>AA$60-BF29</f>
        <v>2373.6400000000017</v>
      </c>
      <c r="BH29" s="148">
        <f t="shared" si="0"/>
        <v>11559.580000000004</v>
      </c>
    </row>
    <row r="30" spans="1:60" s="13" customFormat="1" ht="15.95" customHeight="1" x14ac:dyDescent="0.25">
      <c r="A30" s="162" t="s">
        <v>304</v>
      </c>
      <c r="B30" s="14" t="s">
        <v>96</v>
      </c>
      <c r="C30" s="15" t="s">
        <v>28</v>
      </c>
      <c r="D30" s="88">
        <v>82.77</v>
      </c>
      <c r="E30" s="88">
        <v>0</v>
      </c>
      <c r="F30" s="88">
        <v>0</v>
      </c>
      <c r="G30" s="88">
        <v>0</v>
      </c>
      <c r="H30" s="88">
        <v>0</v>
      </c>
      <c r="I30" s="88">
        <v>0</v>
      </c>
      <c r="J30" s="88">
        <v>0</v>
      </c>
      <c r="K30" s="88">
        <v>0</v>
      </c>
      <c r="L30" s="88">
        <v>0</v>
      </c>
      <c r="M30" s="88">
        <v>0</v>
      </c>
      <c r="N30" s="88">
        <v>0</v>
      </c>
      <c r="O30" s="88">
        <v>0</v>
      </c>
      <c r="P30" s="88">
        <v>0</v>
      </c>
      <c r="Q30" s="88">
        <v>0</v>
      </c>
      <c r="R30" s="88"/>
      <c r="S30" s="88">
        <v>0</v>
      </c>
      <c r="T30" s="88">
        <v>0</v>
      </c>
      <c r="U30" s="88">
        <v>0</v>
      </c>
      <c r="V30" s="88">
        <v>0</v>
      </c>
      <c r="W30" s="88">
        <v>0</v>
      </c>
      <c r="X30" s="88">
        <v>0</v>
      </c>
      <c r="Y30" s="88">
        <v>0</v>
      </c>
      <c r="Z30" s="88">
        <v>0</v>
      </c>
      <c r="AA30" s="88"/>
      <c r="AB30" s="105">
        <f>$D30-$BF30</f>
        <v>82.399999999999991</v>
      </c>
      <c r="AC30" s="88">
        <v>0</v>
      </c>
      <c r="AD30" s="88">
        <v>0</v>
      </c>
      <c r="AE30" s="88">
        <v>0</v>
      </c>
      <c r="AF30" s="88">
        <v>0</v>
      </c>
      <c r="AG30" s="88">
        <v>0</v>
      </c>
      <c r="AH30" s="88">
        <v>0.37</v>
      </c>
      <c r="AI30" s="88">
        <v>0</v>
      </c>
      <c r="AJ30" s="88">
        <v>0</v>
      </c>
      <c r="AK30" s="88">
        <v>0</v>
      </c>
      <c r="AL30" s="88">
        <v>0</v>
      </c>
      <c r="AM30" s="88">
        <v>0</v>
      </c>
      <c r="AN30" s="88">
        <v>0</v>
      </c>
      <c r="AO30" s="88">
        <v>0</v>
      </c>
      <c r="AP30" s="88">
        <v>0</v>
      </c>
      <c r="AQ30" s="88">
        <v>0</v>
      </c>
      <c r="AR30" s="88">
        <v>0</v>
      </c>
      <c r="AS30" s="88">
        <v>0</v>
      </c>
      <c r="AT30" s="88">
        <v>0</v>
      </c>
      <c r="AU30" s="88">
        <v>0</v>
      </c>
      <c r="AV30" s="88">
        <v>0</v>
      </c>
      <c r="AW30" s="88">
        <v>0</v>
      </c>
      <c r="AX30" s="88">
        <v>0</v>
      </c>
      <c r="AY30" s="88">
        <v>0</v>
      </c>
      <c r="AZ30" s="88">
        <v>0</v>
      </c>
      <c r="BA30" s="88">
        <v>0</v>
      </c>
      <c r="BB30" s="88">
        <v>0</v>
      </c>
      <c r="BC30" s="88">
        <v>0</v>
      </c>
      <c r="BD30" s="88">
        <v>0</v>
      </c>
      <c r="BE30" s="88">
        <v>0</v>
      </c>
      <c r="BF30" s="88">
        <f>E30+SUM(S30:Z30)+SUM(AC30:AW30)+BE30</f>
        <v>0.37</v>
      </c>
      <c r="BG30" s="88">
        <f>AB$60-BF30</f>
        <v>94.22999999999999</v>
      </c>
      <c r="BH30" s="148">
        <f t="shared" si="0"/>
        <v>177</v>
      </c>
    </row>
    <row r="31" spans="1:60" s="13" customFormat="1" ht="15.95" customHeight="1" x14ac:dyDescent="0.25">
      <c r="A31" s="162" t="s">
        <v>304</v>
      </c>
      <c r="B31" s="14" t="s">
        <v>97</v>
      </c>
      <c r="C31" s="15" t="s">
        <v>29</v>
      </c>
      <c r="D31" s="88">
        <v>84.08</v>
      </c>
      <c r="E31" s="88">
        <v>0</v>
      </c>
      <c r="F31" s="88">
        <v>0</v>
      </c>
      <c r="G31" s="88">
        <v>0</v>
      </c>
      <c r="H31" s="88">
        <v>0</v>
      </c>
      <c r="I31" s="88">
        <v>0</v>
      </c>
      <c r="J31" s="88">
        <v>0</v>
      </c>
      <c r="K31" s="88">
        <v>0</v>
      </c>
      <c r="L31" s="88">
        <v>0</v>
      </c>
      <c r="M31" s="88">
        <v>0</v>
      </c>
      <c r="N31" s="88">
        <v>0</v>
      </c>
      <c r="O31" s="88">
        <v>0</v>
      </c>
      <c r="P31" s="88">
        <v>0</v>
      </c>
      <c r="Q31" s="88">
        <v>0</v>
      </c>
      <c r="R31" s="88"/>
      <c r="S31" s="88">
        <v>0</v>
      </c>
      <c r="T31" s="88">
        <v>0</v>
      </c>
      <c r="U31" s="88">
        <v>0</v>
      </c>
      <c r="V31" s="88">
        <v>0</v>
      </c>
      <c r="W31" s="88">
        <v>0</v>
      </c>
      <c r="X31" s="88">
        <v>0</v>
      </c>
      <c r="Y31" s="88">
        <v>0</v>
      </c>
      <c r="Z31" s="88">
        <v>0</v>
      </c>
      <c r="AA31" s="88"/>
      <c r="AB31" s="88">
        <v>0</v>
      </c>
      <c r="AC31" s="105">
        <f>$D31-$BF31</f>
        <v>84.08</v>
      </c>
      <c r="AD31" s="88">
        <v>0</v>
      </c>
      <c r="AE31" s="88">
        <v>0</v>
      </c>
      <c r="AF31" s="88">
        <v>0</v>
      </c>
      <c r="AG31" s="88">
        <v>0</v>
      </c>
      <c r="AH31" s="88">
        <v>0</v>
      </c>
      <c r="AI31" s="88">
        <v>0</v>
      </c>
      <c r="AJ31" s="88">
        <v>0</v>
      </c>
      <c r="AK31" s="88">
        <v>0</v>
      </c>
      <c r="AL31" s="88">
        <v>0</v>
      </c>
      <c r="AM31" s="88">
        <v>0</v>
      </c>
      <c r="AN31" s="88">
        <v>0</v>
      </c>
      <c r="AO31" s="88">
        <v>0</v>
      </c>
      <c r="AP31" s="88">
        <v>0</v>
      </c>
      <c r="AQ31" s="88">
        <v>0</v>
      </c>
      <c r="AR31" s="88">
        <v>0</v>
      </c>
      <c r="AS31" s="88">
        <v>0</v>
      </c>
      <c r="AT31" s="88">
        <v>0</v>
      </c>
      <c r="AU31" s="88">
        <v>0</v>
      </c>
      <c r="AV31" s="88">
        <v>0</v>
      </c>
      <c r="AW31" s="88">
        <v>0</v>
      </c>
      <c r="AX31" s="88">
        <v>0</v>
      </c>
      <c r="AY31" s="88">
        <v>0</v>
      </c>
      <c r="AZ31" s="88">
        <v>0</v>
      </c>
      <c r="BA31" s="88">
        <v>0</v>
      </c>
      <c r="BB31" s="88">
        <v>0</v>
      </c>
      <c r="BC31" s="88">
        <v>0</v>
      </c>
      <c r="BD31" s="88">
        <v>0</v>
      </c>
      <c r="BE31" s="88">
        <v>0</v>
      </c>
      <c r="BF31" s="88">
        <f>E31+SUM(S31:Z31)+AB31+SUM(AD31:AW31)+BE31</f>
        <v>0</v>
      </c>
      <c r="BG31" s="88">
        <f>AC$60-BF31</f>
        <v>53.92</v>
      </c>
      <c r="BH31" s="148">
        <f t="shared" si="0"/>
        <v>138</v>
      </c>
    </row>
    <row r="32" spans="1:60" s="13" customFormat="1" ht="15.95" customHeight="1" x14ac:dyDescent="0.25">
      <c r="A32" s="162" t="s">
        <v>304</v>
      </c>
      <c r="B32" s="14" t="s">
        <v>98</v>
      </c>
      <c r="C32" s="15" t="s">
        <v>30</v>
      </c>
      <c r="D32" s="88">
        <v>494.04000000000008</v>
      </c>
      <c r="E32" s="88">
        <v>0</v>
      </c>
      <c r="F32" s="88">
        <v>0</v>
      </c>
      <c r="G32" s="88">
        <v>0</v>
      </c>
      <c r="H32" s="88">
        <v>0</v>
      </c>
      <c r="I32" s="88">
        <v>0</v>
      </c>
      <c r="J32" s="88">
        <v>0</v>
      </c>
      <c r="K32" s="88">
        <v>0</v>
      </c>
      <c r="L32" s="88">
        <v>0</v>
      </c>
      <c r="M32" s="88">
        <v>0</v>
      </c>
      <c r="N32" s="88">
        <v>0</v>
      </c>
      <c r="O32" s="88">
        <v>0</v>
      </c>
      <c r="P32" s="88">
        <v>0</v>
      </c>
      <c r="Q32" s="88">
        <v>0</v>
      </c>
      <c r="R32" s="88"/>
      <c r="S32" s="88">
        <v>0</v>
      </c>
      <c r="T32" s="88">
        <v>0</v>
      </c>
      <c r="U32" s="88">
        <v>0</v>
      </c>
      <c r="V32" s="88">
        <v>0</v>
      </c>
      <c r="W32" s="88">
        <v>0</v>
      </c>
      <c r="X32" s="88">
        <v>1.1399999999999999</v>
      </c>
      <c r="Y32" s="88">
        <v>0</v>
      </c>
      <c r="Z32" s="88">
        <v>0</v>
      </c>
      <c r="AA32" s="88"/>
      <c r="AB32" s="88">
        <v>0</v>
      </c>
      <c r="AC32" s="88">
        <v>0</v>
      </c>
      <c r="AD32" s="105">
        <f>$D32-$BF32</f>
        <v>489.94000000000005</v>
      </c>
      <c r="AE32" s="88">
        <v>0</v>
      </c>
      <c r="AF32" s="88">
        <v>0</v>
      </c>
      <c r="AG32" s="88">
        <v>0</v>
      </c>
      <c r="AH32" s="88">
        <v>2.8</v>
      </c>
      <c r="AI32" s="88">
        <v>0</v>
      </c>
      <c r="AJ32" s="88">
        <v>0</v>
      </c>
      <c r="AK32" s="88">
        <v>0</v>
      </c>
      <c r="AL32" s="88">
        <v>0</v>
      </c>
      <c r="AM32" s="88">
        <v>0</v>
      </c>
      <c r="AN32" s="88">
        <v>0</v>
      </c>
      <c r="AO32" s="88">
        <v>0</v>
      </c>
      <c r="AP32" s="88">
        <v>0</v>
      </c>
      <c r="AQ32" s="88">
        <v>0</v>
      </c>
      <c r="AR32" s="88">
        <v>0</v>
      </c>
      <c r="AS32" s="88">
        <v>0</v>
      </c>
      <c r="AT32" s="88">
        <v>0</v>
      </c>
      <c r="AU32" s="88">
        <v>0.16</v>
      </c>
      <c r="AV32" s="88">
        <v>0</v>
      </c>
      <c r="AW32" s="88">
        <v>0</v>
      </c>
      <c r="AX32" s="88">
        <v>0</v>
      </c>
      <c r="AY32" s="88">
        <v>0</v>
      </c>
      <c r="AZ32" s="88">
        <v>0</v>
      </c>
      <c r="BA32" s="88">
        <v>0</v>
      </c>
      <c r="BB32" s="88">
        <v>0</v>
      </c>
      <c r="BC32" s="88">
        <v>0</v>
      </c>
      <c r="BD32" s="88">
        <v>0</v>
      </c>
      <c r="BE32" s="88">
        <v>0</v>
      </c>
      <c r="BF32" s="88">
        <f>E32+SUM(S32:Z32)+SUM(AB32:AC32)+SUM(AE32:AW32)+BE32</f>
        <v>4.0999999999999996</v>
      </c>
      <c r="BG32" s="88">
        <f>AD$60-BF32</f>
        <v>716.96000000000026</v>
      </c>
      <c r="BH32" s="148">
        <f t="shared" si="0"/>
        <v>1211.0000000000005</v>
      </c>
    </row>
    <row r="33" spans="1:60" s="13" customFormat="1" ht="15.95" customHeight="1" x14ac:dyDescent="0.25">
      <c r="A33" s="162" t="s">
        <v>304</v>
      </c>
      <c r="B33" s="14" t="s">
        <v>99</v>
      </c>
      <c r="C33" s="15" t="s">
        <v>31</v>
      </c>
      <c r="D33" s="88">
        <v>51.69</v>
      </c>
      <c r="E33" s="88">
        <v>0</v>
      </c>
      <c r="F33" s="88">
        <v>0</v>
      </c>
      <c r="G33" s="88">
        <v>0</v>
      </c>
      <c r="H33" s="88">
        <v>0</v>
      </c>
      <c r="I33" s="88">
        <v>0</v>
      </c>
      <c r="J33" s="88">
        <v>0</v>
      </c>
      <c r="K33" s="88">
        <v>0</v>
      </c>
      <c r="L33" s="88">
        <v>0</v>
      </c>
      <c r="M33" s="88">
        <v>0</v>
      </c>
      <c r="N33" s="88">
        <v>0</v>
      </c>
      <c r="O33" s="88">
        <v>0</v>
      </c>
      <c r="P33" s="88">
        <v>0</v>
      </c>
      <c r="Q33" s="88">
        <v>0</v>
      </c>
      <c r="R33" s="88"/>
      <c r="S33" s="88">
        <v>0</v>
      </c>
      <c r="T33" s="88">
        <v>0</v>
      </c>
      <c r="U33" s="88">
        <v>0</v>
      </c>
      <c r="V33" s="88">
        <v>0</v>
      </c>
      <c r="W33" s="88">
        <v>0</v>
      </c>
      <c r="X33" s="88">
        <v>0</v>
      </c>
      <c r="Y33" s="88">
        <v>0</v>
      </c>
      <c r="Z33" s="88">
        <v>0</v>
      </c>
      <c r="AA33" s="88"/>
      <c r="AB33" s="88">
        <v>0</v>
      </c>
      <c r="AC33" s="88">
        <v>0</v>
      </c>
      <c r="AD33" s="88">
        <v>0</v>
      </c>
      <c r="AE33" s="105">
        <f>$D33-$BF33</f>
        <v>51.489999999999995</v>
      </c>
      <c r="AF33" s="88">
        <v>0</v>
      </c>
      <c r="AG33" s="88">
        <v>0</v>
      </c>
      <c r="AH33" s="88">
        <v>0.2</v>
      </c>
      <c r="AI33" s="88">
        <v>0</v>
      </c>
      <c r="AJ33" s="88">
        <v>0</v>
      </c>
      <c r="AK33" s="88">
        <v>0</v>
      </c>
      <c r="AL33" s="88">
        <v>0</v>
      </c>
      <c r="AM33" s="88">
        <v>0</v>
      </c>
      <c r="AN33" s="88">
        <v>0</v>
      </c>
      <c r="AO33" s="88">
        <v>0</v>
      </c>
      <c r="AP33" s="88">
        <v>0</v>
      </c>
      <c r="AQ33" s="88">
        <v>0</v>
      </c>
      <c r="AR33" s="88">
        <v>0</v>
      </c>
      <c r="AS33" s="88">
        <v>0</v>
      </c>
      <c r="AT33" s="88">
        <v>0</v>
      </c>
      <c r="AU33" s="88">
        <v>0</v>
      </c>
      <c r="AV33" s="88">
        <v>0</v>
      </c>
      <c r="AW33" s="88">
        <v>0</v>
      </c>
      <c r="AX33" s="88">
        <v>0</v>
      </c>
      <c r="AY33" s="88">
        <v>0</v>
      </c>
      <c r="AZ33" s="88">
        <v>0</v>
      </c>
      <c r="BA33" s="88">
        <v>0</v>
      </c>
      <c r="BB33" s="88">
        <v>0</v>
      </c>
      <c r="BC33" s="88">
        <v>0</v>
      </c>
      <c r="BD33" s="88">
        <v>0</v>
      </c>
      <c r="BE33" s="88">
        <v>0</v>
      </c>
      <c r="BF33" s="88">
        <f>E33+SUM(S33:Z33)+SUM(AB33:AD33)+SUM(AF33:AW33)+BE33</f>
        <v>0.2</v>
      </c>
      <c r="BG33" s="88">
        <f>AE$60-BF33</f>
        <v>539.30999999999995</v>
      </c>
      <c r="BH33" s="148">
        <f t="shared" si="0"/>
        <v>591</v>
      </c>
    </row>
    <row r="34" spans="1:60" s="13" customFormat="1" ht="15.95" customHeight="1" x14ac:dyDescent="0.25">
      <c r="A34" s="162" t="s">
        <v>304</v>
      </c>
      <c r="B34" s="14" t="s">
        <v>100</v>
      </c>
      <c r="C34" s="15" t="s">
        <v>32</v>
      </c>
      <c r="D34" s="88">
        <v>0.03</v>
      </c>
      <c r="E34" s="88">
        <v>0</v>
      </c>
      <c r="F34" s="88">
        <v>0</v>
      </c>
      <c r="G34" s="88">
        <v>0</v>
      </c>
      <c r="H34" s="88">
        <v>0</v>
      </c>
      <c r="I34" s="88">
        <v>0</v>
      </c>
      <c r="J34" s="88">
        <v>0</v>
      </c>
      <c r="K34" s="88">
        <v>0</v>
      </c>
      <c r="L34" s="88">
        <v>0</v>
      </c>
      <c r="M34" s="88">
        <v>0</v>
      </c>
      <c r="N34" s="88">
        <v>0</v>
      </c>
      <c r="O34" s="88">
        <v>0</v>
      </c>
      <c r="P34" s="88">
        <v>0</v>
      </c>
      <c r="Q34" s="88">
        <v>0</v>
      </c>
      <c r="R34" s="88"/>
      <c r="S34" s="88">
        <v>0</v>
      </c>
      <c r="T34" s="88">
        <v>0</v>
      </c>
      <c r="U34" s="88">
        <v>0</v>
      </c>
      <c r="V34" s="88">
        <v>0</v>
      </c>
      <c r="W34" s="88">
        <v>0</v>
      </c>
      <c r="X34" s="88">
        <v>0</v>
      </c>
      <c r="Y34" s="88">
        <v>0</v>
      </c>
      <c r="Z34" s="88">
        <v>0</v>
      </c>
      <c r="AA34" s="88"/>
      <c r="AB34" s="88">
        <v>0</v>
      </c>
      <c r="AC34" s="88">
        <v>0</v>
      </c>
      <c r="AD34" s="88">
        <v>0</v>
      </c>
      <c r="AE34" s="88">
        <v>0</v>
      </c>
      <c r="AF34" s="105">
        <f>$D34-$BF34</f>
        <v>0.03</v>
      </c>
      <c r="AG34" s="88">
        <v>0</v>
      </c>
      <c r="AH34" s="88">
        <v>0</v>
      </c>
      <c r="AI34" s="88">
        <v>0</v>
      </c>
      <c r="AJ34" s="88">
        <v>0</v>
      </c>
      <c r="AK34" s="88">
        <v>0</v>
      </c>
      <c r="AL34" s="88">
        <v>0</v>
      </c>
      <c r="AM34" s="88">
        <v>0</v>
      </c>
      <c r="AN34" s="88">
        <v>0</v>
      </c>
      <c r="AO34" s="88">
        <v>0</v>
      </c>
      <c r="AP34" s="88">
        <v>0</v>
      </c>
      <c r="AQ34" s="88">
        <v>0</v>
      </c>
      <c r="AR34" s="88">
        <v>0</v>
      </c>
      <c r="AS34" s="88">
        <v>0</v>
      </c>
      <c r="AT34" s="88">
        <v>0</v>
      </c>
      <c r="AU34" s="88">
        <v>0</v>
      </c>
      <c r="AV34" s="88">
        <v>0</v>
      </c>
      <c r="AW34" s="88">
        <v>0</v>
      </c>
      <c r="AX34" s="88">
        <v>0</v>
      </c>
      <c r="AY34" s="88">
        <v>0</v>
      </c>
      <c r="AZ34" s="88">
        <v>0</v>
      </c>
      <c r="BA34" s="88">
        <v>0</v>
      </c>
      <c r="BB34" s="88">
        <v>0</v>
      </c>
      <c r="BC34" s="88">
        <v>0</v>
      </c>
      <c r="BD34" s="88">
        <v>0</v>
      </c>
      <c r="BE34" s="88">
        <v>0</v>
      </c>
      <c r="BF34" s="88">
        <f>E34+SUM(S34:Z34)+SUM(AB34:AE34)+SUM(AG34:AW34)+BE34</f>
        <v>0</v>
      </c>
      <c r="BG34" s="88">
        <f>AF$60-BF34</f>
        <v>14.18</v>
      </c>
      <c r="BH34" s="148">
        <f t="shared" si="0"/>
        <v>14.209999999999999</v>
      </c>
    </row>
    <row r="35" spans="1:60" s="13" customFormat="1" ht="15.95" customHeight="1" x14ac:dyDescent="0.25">
      <c r="A35" s="162" t="s">
        <v>304</v>
      </c>
      <c r="B35" s="14" t="s">
        <v>101</v>
      </c>
      <c r="C35" s="15" t="s">
        <v>33</v>
      </c>
      <c r="D35" s="88">
        <v>3.17</v>
      </c>
      <c r="E35" s="88">
        <v>0</v>
      </c>
      <c r="F35" s="88">
        <v>0</v>
      </c>
      <c r="G35" s="88">
        <v>0</v>
      </c>
      <c r="H35" s="88">
        <v>0</v>
      </c>
      <c r="I35" s="88">
        <v>0</v>
      </c>
      <c r="J35" s="88">
        <v>0</v>
      </c>
      <c r="K35" s="88">
        <v>0</v>
      </c>
      <c r="L35" s="88">
        <v>0</v>
      </c>
      <c r="M35" s="88">
        <v>0</v>
      </c>
      <c r="N35" s="88">
        <v>0</v>
      </c>
      <c r="O35" s="88">
        <v>0</v>
      </c>
      <c r="P35" s="88">
        <v>0</v>
      </c>
      <c r="Q35" s="88">
        <v>0</v>
      </c>
      <c r="R35" s="88"/>
      <c r="S35" s="88">
        <v>0</v>
      </c>
      <c r="T35" s="88">
        <v>0</v>
      </c>
      <c r="U35" s="88">
        <v>0</v>
      </c>
      <c r="V35" s="88">
        <v>0</v>
      </c>
      <c r="W35" s="88">
        <v>0</v>
      </c>
      <c r="X35" s="88">
        <v>0</v>
      </c>
      <c r="Y35" s="88">
        <v>0</v>
      </c>
      <c r="Z35" s="88">
        <v>0</v>
      </c>
      <c r="AA35" s="88"/>
      <c r="AB35" s="88">
        <v>0</v>
      </c>
      <c r="AC35" s="88">
        <v>0</v>
      </c>
      <c r="AD35" s="88">
        <v>0</v>
      </c>
      <c r="AE35" s="88">
        <v>0</v>
      </c>
      <c r="AF35" s="88">
        <v>0</v>
      </c>
      <c r="AG35" s="105">
        <f>$D35-$BF35</f>
        <v>3.17</v>
      </c>
      <c r="AH35" s="88">
        <v>0</v>
      </c>
      <c r="AI35" s="88">
        <v>0</v>
      </c>
      <c r="AJ35" s="88">
        <v>0</v>
      </c>
      <c r="AK35" s="88">
        <v>0</v>
      </c>
      <c r="AL35" s="88">
        <v>0</v>
      </c>
      <c r="AM35" s="88">
        <v>0</v>
      </c>
      <c r="AN35" s="88">
        <v>0</v>
      </c>
      <c r="AO35" s="88">
        <v>0</v>
      </c>
      <c r="AP35" s="88">
        <v>0</v>
      </c>
      <c r="AQ35" s="88">
        <v>0</v>
      </c>
      <c r="AR35" s="88">
        <v>0</v>
      </c>
      <c r="AS35" s="88">
        <v>0</v>
      </c>
      <c r="AT35" s="88">
        <v>0</v>
      </c>
      <c r="AU35" s="88">
        <v>0</v>
      </c>
      <c r="AV35" s="88">
        <v>0</v>
      </c>
      <c r="AW35" s="88">
        <v>0</v>
      </c>
      <c r="AX35" s="88">
        <v>0</v>
      </c>
      <c r="AY35" s="88">
        <v>0</v>
      </c>
      <c r="AZ35" s="88">
        <v>0</v>
      </c>
      <c r="BA35" s="88">
        <v>0</v>
      </c>
      <c r="BB35" s="88">
        <v>0</v>
      </c>
      <c r="BC35" s="88">
        <v>0</v>
      </c>
      <c r="BD35" s="88">
        <v>0</v>
      </c>
      <c r="BE35" s="88">
        <v>0</v>
      </c>
      <c r="BF35" s="88">
        <f>E35+SUM(S35:Z35)+SUM(AB35:AF35)+SUM(AH35:AW35)+BE35</f>
        <v>0</v>
      </c>
      <c r="BG35" s="88">
        <f>AG$60-BF35</f>
        <v>3.02</v>
      </c>
      <c r="BH35" s="148">
        <f t="shared" si="0"/>
        <v>6.1899999999999995</v>
      </c>
    </row>
    <row r="36" spans="1:60" s="13" customFormat="1" ht="15.95" customHeight="1" x14ac:dyDescent="0.25">
      <c r="A36" s="162" t="s">
        <v>304</v>
      </c>
      <c r="B36" s="14" t="s">
        <v>102</v>
      </c>
      <c r="C36" s="15" t="s">
        <v>34</v>
      </c>
      <c r="D36" s="88">
        <v>3333.9400000000005</v>
      </c>
      <c r="E36" s="88">
        <v>0</v>
      </c>
      <c r="F36" s="88">
        <v>0</v>
      </c>
      <c r="G36" s="88">
        <v>0</v>
      </c>
      <c r="H36" s="88">
        <v>0</v>
      </c>
      <c r="I36" s="88">
        <v>0</v>
      </c>
      <c r="J36" s="88">
        <v>0</v>
      </c>
      <c r="K36" s="88">
        <v>0</v>
      </c>
      <c r="L36" s="88">
        <v>0</v>
      </c>
      <c r="M36" s="88">
        <v>0</v>
      </c>
      <c r="N36" s="88">
        <v>0</v>
      </c>
      <c r="O36" s="88">
        <v>0</v>
      </c>
      <c r="P36" s="88">
        <v>0</v>
      </c>
      <c r="Q36" s="88">
        <v>0</v>
      </c>
      <c r="R36" s="88"/>
      <c r="S36" s="88">
        <v>0</v>
      </c>
      <c r="T36" s="88">
        <v>0</v>
      </c>
      <c r="U36" s="88">
        <v>20.36</v>
      </c>
      <c r="V36" s="88">
        <v>0</v>
      </c>
      <c r="W36" s="88">
        <v>0</v>
      </c>
      <c r="X36" s="88">
        <v>0.23000000000000004</v>
      </c>
      <c r="Y36" s="88">
        <v>0</v>
      </c>
      <c r="Z36" s="88">
        <v>0</v>
      </c>
      <c r="AA36" s="88"/>
      <c r="AB36" s="88">
        <v>0.16</v>
      </c>
      <c r="AC36" s="88">
        <v>0</v>
      </c>
      <c r="AD36" s="88">
        <v>0</v>
      </c>
      <c r="AE36" s="88">
        <v>0</v>
      </c>
      <c r="AF36" s="88">
        <v>0</v>
      </c>
      <c r="AG36" s="88">
        <v>0</v>
      </c>
      <c r="AH36" s="105">
        <f>$D36-$BF36</f>
        <v>3312.7000000000007</v>
      </c>
      <c r="AI36" s="88">
        <v>0</v>
      </c>
      <c r="AJ36" s="88">
        <v>0</v>
      </c>
      <c r="AK36" s="88">
        <v>0</v>
      </c>
      <c r="AL36" s="88">
        <v>0</v>
      </c>
      <c r="AM36" s="88">
        <v>0</v>
      </c>
      <c r="AN36" s="88">
        <v>0</v>
      </c>
      <c r="AO36" s="88">
        <v>0.09</v>
      </c>
      <c r="AP36" s="88">
        <v>0</v>
      </c>
      <c r="AQ36" s="88">
        <v>0.4</v>
      </c>
      <c r="AR36" s="88">
        <v>0</v>
      </c>
      <c r="AS36" s="88">
        <v>0</v>
      </c>
      <c r="AT36" s="88">
        <v>0</v>
      </c>
      <c r="AU36" s="88">
        <v>0</v>
      </c>
      <c r="AV36" s="88">
        <v>0</v>
      </c>
      <c r="AW36" s="88">
        <v>0</v>
      </c>
      <c r="AX36" s="88">
        <v>0</v>
      </c>
      <c r="AY36" s="88">
        <v>0</v>
      </c>
      <c r="AZ36" s="88">
        <v>0</v>
      </c>
      <c r="BA36" s="88">
        <v>0</v>
      </c>
      <c r="BB36" s="88">
        <v>0</v>
      </c>
      <c r="BC36" s="88">
        <v>0</v>
      </c>
      <c r="BD36" s="88">
        <v>0</v>
      </c>
      <c r="BE36" s="88">
        <v>0</v>
      </c>
      <c r="BF36" s="88">
        <f>E36+SUM(S36:Z36)+SUM(AB36:AG36)+SUM(AI36:AW36)+BE36</f>
        <v>21.24</v>
      </c>
      <c r="BG36" s="88">
        <f>AH$60-BF36</f>
        <v>871.54000000000042</v>
      </c>
      <c r="BH36" s="148">
        <f t="shared" si="0"/>
        <v>4205.4800000000014</v>
      </c>
    </row>
    <row r="37" spans="1:60" s="13" customFormat="1" ht="15.95" customHeight="1" x14ac:dyDescent="0.25">
      <c r="A37" s="162" t="s">
        <v>304</v>
      </c>
      <c r="B37" s="14" t="s">
        <v>103</v>
      </c>
      <c r="C37" s="15" t="s">
        <v>35</v>
      </c>
      <c r="D37" s="88">
        <v>4844.34</v>
      </c>
      <c r="E37" s="88">
        <v>0</v>
      </c>
      <c r="F37" s="88">
        <v>0</v>
      </c>
      <c r="G37" s="88">
        <v>0</v>
      </c>
      <c r="H37" s="88">
        <v>0</v>
      </c>
      <c r="I37" s="88">
        <v>0</v>
      </c>
      <c r="J37" s="88">
        <v>0</v>
      </c>
      <c r="K37" s="88">
        <v>0</v>
      </c>
      <c r="L37" s="88">
        <v>0</v>
      </c>
      <c r="M37" s="88">
        <v>0</v>
      </c>
      <c r="N37" s="88">
        <v>0</v>
      </c>
      <c r="O37" s="88">
        <v>0</v>
      </c>
      <c r="P37" s="88">
        <v>0</v>
      </c>
      <c r="Q37" s="88">
        <v>0</v>
      </c>
      <c r="R37" s="88"/>
      <c r="S37" s="88">
        <v>0</v>
      </c>
      <c r="T37" s="88">
        <v>0</v>
      </c>
      <c r="U37" s="88">
        <v>2.46</v>
      </c>
      <c r="V37" s="88">
        <v>0</v>
      </c>
      <c r="W37" s="88">
        <v>0</v>
      </c>
      <c r="X37" s="88">
        <v>7.0000000000000007E-2</v>
      </c>
      <c r="Y37" s="88">
        <v>0</v>
      </c>
      <c r="Z37" s="88">
        <v>0</v>
      </c>
      <c r="AA37" s="88"/>
      <c r="AB37" s="88">
        <v>0.16</v>
      </c>
      <c r="AC37" s="88">
        <v>0.26</v>
      </c>
      <c r="AD37" s="88">
        <v>0.18</v>
      </c>
      <c r="AE37" s="88">
        <v>0</v>
      </c>
      <c r="AF37" s="88">
        <v>0</v>
      </c>
      <c r="AG37" s="88">
        <v>0</v>
      </c>
      <c r="AH37" s="88">
        <v>4.6100000000000003</v>
      </c>
      <c r="AI37" s="105">
        <f>$D37-$BF37</f>
        <v>4836.6000000000004</v>
      </c>
      <c r="AJ37" s="88">
        <v>0</v>
      </c>
      <c r="AK37" s="88">
        <v>0</v>
      </c>
      <c r="AL37" s="88">
        <v>0</v>
      </c>
      <c r="AM37" s="88">
        <v>0</v>
      </c>
      <c r="AN37" s="88">
        <v>0</v>
      </c>
      <c r="AO37" s="88">
        <v>0</v>
      </c>
      <c r="AP37" s="88">
        <v>0</v>
      </c>
      <c r="AQ37" s="88">
        <v>0</v>
      </c>
      <c r="AR37" s="88">
        <v>0</v>
      </c>
      <c r="AS37" s="88">
        <v>0</v>
      </c>
      <c r="AT37" s="88">
        <v>0</v>
      </c>
      <c r="AU37" s="88">
        <v>0</v>
      </c>
      <c r="AV37" s="88">
        <v>0</v>
      </c>
      <c r="AW37" s="88">
        <v>0</v>
      </c>
      <c r="AX37" s="88">
        <v>0</v>
      </c>
      <c r="AY37" s="88">
        <v>0</v>
      </c>
      <c r="AZ37" s="88">
        <v>0</v>
      </c>
      <c r="BA37" s="88">
        <v>0</v>
      </c>
      <c r="BB37" s="88">
        <v>0</v>
      </c>
      <c r="BC37" s="88">
        <v>0</v>
      </c>
      <c r="BD37" s="88">
        <v>0</v>
      </c>
      <c r="BE37" s="88">
        <v>0</v>
      </c>
      <c r="BF37" s="88">
        <f>E37+SUM(S37:Z37)+SUM(AB37:AH37)+SUM(AJ37:AW37)+BE37</f>
        <v>7.74</v>
      </c>
      <c r="BG37" s="88">
        <f>AI$60-BF37</f>
        <v>37.190000000000005</v>
      </c>
      <c r="BH37" s="148">
        <f t="shared" si="0"/>
        <v>4881.53</v>
      </c>
    </row>
    <row r="38" spans="1:60" s="13" customFormat="1" ht="15.95" customHeight="1" x14ac:dyDescent="0.25">
      <c r="A38" s="162" t="s">
        <v>304</v>
      </c>
      <c r="B38" s="14" t="s">
        <v>104</v>
      </c>
      <c r="C38" s="15" t="s">
        <v>36</v>
      </c>
      <c r="D38" s="88">
        <v>234.54000000000002</v>
      </c>
      <c r="E38" s="88">
        <v>0</v>
      </c>
      <c r="F38" s="88">
        <v>0</v>
      </c>
      <c r="G38" s="88">
        <v>0</v>
      </c>
      <c r="H38" s="88">
        <v>0</v>
      </c>
      <c r="I38" s="88">
        <v>0</v>
      </c>
      <c r="J38" s="88">
        <v>0</v>
      </c>
      <c r="K38" s="88">
        <v>0</v>
      </c>
      <c r="L38" s="88">
        <v>0</v>
      </c>
      <c r="M38" s="88">
        <v>0</v>
      </c>
      <c r="N38" s="88">
        <v>0</v>
      </c>
      <c r="O38" s="88">
        <v>0</v>
      </c>
      <c r="P38" s="88">
        <v>0</v>
      </c>
      <c r="Q38" s="88">
        <v>0</v>
      </c>
      <c r="R38" s="88"/>
      <c r="S38" s="88">
        <v>0</v>
      </c>
      <c r="T38" s="88">
        <v>0</v>
      </c>
      <c r="U38" s="88">
        <v>15</v>
      </c>
      <c r="V38" s="88">
        <v>0</v>
      </c>
      <c r="W38" s="88">
        <v>0</v>
      </c>
      <c r="X38" s="88">
        <v>0</v>
      </c>
      <c r="Y38" s="88">
        <v>0</v>
      </c>
      <c r="Z38" s="88">
        <v>0</v>
      </c>
      <c r="AA38" s="88"/>
      <c r="AB38" s="88">
        <v>0</v>
      </c>
      <c r="AC38" s="88">
        <v>0</v>
      </c>
      <c r="AD38" s="88">
        <v>0</v>
      </c>
      <c r="AE38" s="88">
        <v>0</v>
      </c>
      <c r="AF38" s="88">
        <v>0</v>
      </c>
      <c r="AG38" s="88">
        <v>0</v>
      </c>
      <c r="AH38" s="88">
        <v>0</v>
      </c>
      <c r="AI38" s="88">
        <v>0</v>
      </c>
      <c r="AJ38" s="105">
        <f>$D38-$BF38</f>
        <v>219.54000000000002</v>
      </c>
      <c r="AK38" s="88">
        <v>0</v>
      </c>
      <c r="AL38" s="88">
        <v>0</v>
      </c>
      <c r="AM38" s="88">
        <v>0</v>
      </c>
      <c r="AN38" s="88">
        <v>0</v>
      </c>
      <c r="AO38" s="88">
        <v>0</v>
      </c>
      <c r="AP38" s="88">
        <v>0</v>
      </c>
      <c r="AQ38" s="88">
        <v>0</v>
      </c>
      <c r="AR38" s="88">
        <v>0</v>
      </c>
      <c r="AS38" s="88">
        <v>0</v>
      </c>
      <c r="AT38" s="88">
        <v>0</v>
      </c>
      <c r="AU38" s="88">
        <v>0</v>
      </c>
      <c r="AV38" s="88">
        <v>0</v>
      </c>
      <c r="AW38" s="88">
        <v>0</v>
      </c>
      <c r="AX38" s="88">
        <v>0</v>
      </c>
      <c r="AY38" s="88">
        <v>0</v>
      </c>
      <c r="AZ38" s="88">
        <v>0</v>
      </c>
      <c r="BA38" s="88">
        <v>0</v>
      </c>
      <c r="BB38" s="88">
        <v>0</v>
      </c>
      <c r="BC38" s="88">
        <v>0</v>
      </c>
      <c r="BD38" s="88">
        <v>0</v>
      </c>
      <c r="BE38" s="88">
        <v>0</v>
      </c>
      <c r="BF38" s="88">
        <f>E38+SUM(S38:Z38)+SUM(AB38:AI38)+SUM(AK38:AW38)+BE38</f>
        <v>15</v>
      </c>
      <c r="BG38" s="88">
        <f>AJ$60-BF38</f>
        <v>16.910000000000004</v>
      </c>
      <c r="BH38" s="148">
        <f t="shared" si="0"/>
        <v>251.45000000000002</v>
      </c>
    </row>
    <row r="39" spans="1:60" s="13" customFormat="1" ht="15.95" customHeight="1" x14ac:dyDescent="0.25">
      <c r="A39" s="162" t="s">
        <v>304</v>
      </c>
      <c r="B39" s="14" t="s">
        <v>105</v>
      </c>
      <c r="C39" s="15" t="s">
        <v>37</v>
      </c>
      <c r="D39" s="88">
        <v>29.570000000000004</v>
      </c>
      <c r="E39" s="88">
        <v>0</v>
      </c>
      <c r="F39" s="88">
        <v>0</v>
      </c>
      <c r="G39" s="88">
        <v>0</v>
      </c>
      <c r="H39" s="88">
        <v>0</v>
      </c>
      <c r="I39" s="88">
        <v>0</v>
      </c>
      <c r="J39" s="88">
        <v>0</v>
      </c>
      <c r="K39" s="88">
        <v>0</v>
      </c>
      <c r="L39" s="88">
        <v>0</v>
      </c>
      <c r="M39" s="88">
        <v>0</v>
      </c>
      <c r="N39" s="88">
        <v>0</v>
      </c>
      <c r="O39" s="88">
        <v>0</v>
      </c>
      <c r="P39" s="88">
        <v>0</v>
      </c>
      <c r="Q39" s="88">
        <v>0</v>
      </c>
      <c r="R39" s="88"/>
      <c r="S39" s="88">
        <v>0</v>
      </c>
      <c r="T39" s="88">
        <v>0</v>
      </c>
      <c r="U39" s="88">
        <v>0</v>
      </c>
      <c r="V39" s="88">
        <v>0</v>
      </c>
      <c r="W39" s="88">
        <v>0</v>
      </c>
      <c r="X39" s="88">
        <v>0</v>
      </c>
      <c r="Y39" s="88">
        <v>0</v>
      </c>
      <c r="Z39" s="88">
        <v>0</v>
      </c>
      <c r="AA39" s="88"/>
      <c r="AB39" s="88">
        <v>0</v>
      </c>
      <c r="AC39" s="88">
        <v>0</v>
      </c>
      <c r="AD39" s="88">
        <v>0</v>
      </c>
      <c r="AE39" s="88">
        <v>0</v>
      </c>
      <c r="AF39" s="88">
        <v>0</v>
      </c>
      <c r="AG39" s="88">
        <v>0</v>
      </c>
      <c r="AH39" s="88">
        <v>0</v>
      </c>
      <c r="AI39" s="88">
        <v>0</v>
      </c>
      <c r="AJ39" s="88">
        <v>0</v>
      </c>
      <c r="AK39" s="105">
        <f>$D39-$BF39</f>
        <v>29.570000000000004</v>
      </c>
      <c r="AL39" s="88">
        <v>0</v>
      </c>
      <c r="AM39" s="88">
        <v>0</v>
      </c>
      <c r="AN39" s="88">
        <v>0</v>
      </c>
      <c r="AO39" s="88">
        <v>0</v>
      </c>
      <c r="AP39" s="88">
        <v>0</v>
      </c>
      <c r="AQ39" s="88">
        <v>0</v>
      </c>
      <c r="AR39" s="88">
        <v>0</v>
      </c>
      <c r="AS39" s="88">
        <v>0</v>
      </c>
      <c r="AT39" s="88">
        <v>0</v>
      </c>
      <c r="AU39" s="88">
        <v>0</v>
      </c>
      <c r="AV39" s="88">
        <v>0</v>
      </c>
      <c r="AW39" s="88">
        <v>0</v>
      </c>
      <c r="AX39" s="88">
        <v>0</v>
      </c>
      <c r="AY39" s="88">
        <v>0</v>
      </c>
      <c r="AZ39" s="88">
        <v>0</v>
      </c>
      <c r="BA39" s="88">
        <v>0</v>
      </c>
      <c r="BB39" s="88">
        <v>0</v>
      </c>
      <c r="BC39" s="88">
        <v>0</v>
      </c>
      <c r="BD39" s="88">
        <v>0</v>
      </c>
      <c r="BE39" s="88">
        <v>0</v>
      </c>
      <c r="BF39" s="88">
        <f>E39+SUM(S39:Z39)+SUM(AB39:AJ39)+SUM(AL39:AW39)+BE39</f>
        <v>0</v>
      </c>
      <c r="BG39" s="88">
        <f>AK$60-BF39</f>
        <v>2.85</v>
      </c>
      <c r="BH39" s="148">
        <f t="shared" si="0"/>
        <v>32.42</v>
      </c>
    </row>
    <row r="40" spans="1:60" s="13" customFormat="1" ht="15.95" customHeight="1" x14ac:dyDescent="0.25">
      <c r="A40" s="162" t="s">
        <v>304</v>
      </c>
      <c r="B40" s="14" t="s">
        <v>106</v>
      </c>
      <c r="C40" s="15" t="s">
        <v>38</v>
      </c>
      <c r="D40" s="88">
        <v>27.770000000000007</v>
      </c>
      <c r="E40" s="88">
        <v>0</v>
      </c>
      <c r="F40" s="88">
        <v>0</v>
      </c>
      <c r="G40" s="88">
        <v>0</v>
      </c>
      <c r="H40" s="88">
        <v>0</v>
      </c>
      <c r="I40" s="88">
        <v>0</v>
      </c>
      <c r="J40" s="88">
        <v>0</v>
      </c>
      <c r="K40" s="88">
        <v>0</v>
      </c>
      <c r="L40" s="88">
        <v>0</v>
      </c>
      <c r="M40" s="88">
        <v>0</v>
      </c>
      <c r="N40" s="88">
        <v>0</v>
      </c>
      <c r="O40" s="88">
        <v>0</v>
      </c>
      <c r="P40" s="88">
        <v>0</v>
      </c>
      <c r="Q40" s="88">
        <v>0</v>
      </c>
      <c r="R40" s="88"/>
      <c r="S40" s="88">
        <v>0</v>
      </c>
      <c r="T40" s="88">
        <v>0</v>
      </c>
      <c r="U40" s="88">
        <v>0</v>
      </c>
      <c r="V40" s="88">
        <v>0</v>
      </c>
      <c r="W40" s="88">
        <v>0</v>
      </c>
      <c r="X40" s="88">
        <v>0</v>
      </c>
      <c r="Y40" s="88">
        <v>0</v>
      </c>
      <c r="Z40" s="88">
        <v>0</v>
      </c>
      <c r="AA40" s="88"/>
      <c r="AB40" s="88">
        <v>0</v>
      </c>
      <c r="AC40" s="88">
        <v>0</v>
      </c>
      <c r="AD40" s="88">
        <v>0</v>
      </c>
      <c r="AE40" s="88">
        <v>0</v>
      </c>
      <c r="AF40" s="88">
        <v>0</v>
      </c>
      <c r="AG40" s="88">
        <v>0</v>
      </c>
      <c r="AH40" s="88">
        <v>0</v>
      </c>
      <c r="AI40" s="88">
        <v>0</v>
      </c>
      <c r="AJ40" s="88">
        <v>0</v>
      </c>
      <c r="AK40" s="88">
        <v>0</v>
      </c>
      <c r="AL40" s="105">
        <f>$D40-$BF40</f>
        <v>27.770000000000007</v>
      </c>
      <c r="AM40" s="88">
        <v>0</v>
      </c>
      <c r="AN40" s="88">
        <v>0</v>
      </c>
      <c r="AO40" s="88">
        <v>0</v>
      </c>
      <c r="AP40" s="88">
        <v>0</v>
      </c>
      <c r="AQ40" s="88">
        <v>0</v>
      </c>
      <c r="AR40" s="88">
        <v>0</v>
      </c>
      <c r="AS40" s="88">
        <v>0</v>
      </c>
      <c r="AT40" s="88">
        <v>0</v>
      </c>
      <c r="AU40" s="88">
        <v>0</v>
      </c>
      <c r="AV40" s="88">
        <v>0</v>
      </c>
      <c r="AW40" s="88">
        <v>0</v>
      </c>
      <c r="AX40" s="88">
        <v>0</v>
      </c>
      <c r="AY40" s="88">
        <v>0</v>
      </c>
      <c r="AZ40" s="88">
        <v>0</v>
      </c>
      <c r="BA40" s="88">
        <v>0</v>
      </c>
      <c r="BB40" s="88">
        <v>0</v>
      </c>
      <c r="BC40" s="88">
        <v>0</v>
      </c>
      <c r="BD40" s="88">
        <v>0</v>
      </c>
      <c r="BE40" s="88">
        <v>0</v>
      </c>
      <c r="BF40" s="88">
        <f>E40+SUM(S40:Z40)+SUM(AB40:AK40)+SUM(AM40:AW40)+BE40</f>
        <v>0</v>
      </c>
      <c r="BG40" s="88">
        <f>AL$60-BF40</f>
        <v>23.53</v>
      </c>
      <c r="BH40" s="148">
        <f t="shared" si="0"/>
        <v>51.300000000000011</v>
      </c>
    </row>
    <row r="41" spans="1:60" s="13" customFormat="1" ht="15.95" customHeight="1" x14ac:dyDescent="0.25">
      <c r="A41" s="12" t="s">
        <v>107</v>
      </c>
      <c r="B41" s="12" t="s">
        <v>643</v>
      </c>
      <c r="C41" s="162" t="s">
        <v>39</v>
      </c>
      <c r="D41" s="88">
        <v>5.83</v>
      </c>
      <c r="E41" s="88">
        <v>0</v>
      </c>
      <c r="F41" s="88">
        <v>0</v>
      </c>
      <c r="G41" s="88">
        <v>0</v>
      </c>
      <c r="H41" s="88">
        <v>0</v>
      </c>
      <c r="I41" s="88">
        <v>0</v>
      </c>
      <c r="J41" s="88">
        <v>0</v>
      </c>
      <c r="K41" s="88">
        <v>0</v>
      </c>
      <c r="L41" s="88">
        <v>0</v>
      </c>
      <c r="M41" s="88">
        <v>0</v>
      </c>
      <c r="N41" s="88">
        <v>0</v>
      </c>
      <c r="O41" s="88">
        <v>0</v>
      </c>
      <c r="P41" s="88">
        <v>0</v>
      </c>
      <c r="Q41" s="88">
        <v>0</v>
      </c>
      <c r="R41" s="88"/>
      <c r="S41" s="88">
        <v>0</v>
      </c>
      <c r="T41" s="88">
        <v>0</v>
      </c>
      <c r="U41" s="88">
        <v>0</v>
      </c>
      <c r="V41" s="88">
        <v>0</v>
      </c>
      <c r="W41" s="88">
        <v>0</v>
      </c>
      <c r="X41" s="88">
        <v>0</v>
      </c>
      <c r="Y41" s="88">
        <v>0</v>
      </c>
      <c r="Z41" s="88">
        <v>0</v>
      </c>
      <c r="AA41" s="88">
        <v>0</v>
      </c>
      <c r="AB41" s="88">
        <v>0</v>
      </c>
      <c r="AC41" s="88">
        <v>0</v>
      </c>
      <c r="AD41" s="88">
        <v>0</v>
      </c>
      <c r="AE41" s="88">
        <v>0</v>
      </c>
      <c r="AF41" s="88">
        <v>0</v>
      </c>
      <c r="AG41" s="88">
        <v>0</v>
      </c>
      <c r="AH41" s="88">
        <v>0</v>
      </c>
      <c r="AI41" s="88">
        <v>0</v>
      </c>
      <c r="AJ41" s="88">
        <v>0</v>
      </c>
      <c r="AK41" s="88">
        <v>0</v>
      </c>
      <c r="AL41" s="88">
        <v>0</v>
      </c>
      <c r="AM41" s="105">
        <f>$D41-$BF41</f>
        <v>5.83</v>
      </c>
      <c r="AN41" s="88">
        <v>0</v>
      </c>
      <c r="AO41" s="88">
        <v>0</v>
      </c>
      <c r="AP41" s="88">
        <v>0</v>
      </c>
      <c r="AQ41" s="88">
        <v>0</v>
      </c>
      <c r="AR41" s="88">
        <v>0</v>
      </c>
      <c r="AS41" s="88">
        <v>0</v>
      </c>
      <c r="AT41" s="88">
        <v>0</v>
      </c>
      <c r="AU41" s="88">
        <v>0</v>
      </c>
      <c r="AV41" s="88">
        <v>0</v>
      </c>
      <c r="AW41" s="88">
        <v>0</v>
      </c>
      <c r="AX41" s="88">
        <v>0</v>
      </c>
      <c r="AY41" s="88">
        <v>0</v>
      </c>
      <c r="AZ41" s="88">
        <v>0</v>
      </c>
      <c r="BA41" s="88">
        <v>0</v>
      </c>
      <c r="BB41" s="88">
        <v>0</v>
      </c>
      <c r="BC41" s="88">
        <v>0</v>
      </c>
      <c r="BD41" s="88">
        <v>0</v>
      </c>
      <c r="BE41" s="88">
        <v>0</v>
      </c>
      <c r="BF41" s="88">
        <f>E41+SUM(S41:AA41)+SUM(AN41:AW41)+BE41</f>
        <v>0</v>
      </c>
      <c r="BG41" s="88">
        <f>AM$60-BF41</f>
        <v>37.17</v>
      </c>
      <c r="BH41" s="148">
        <f t="shared" si="0"/>
        <v>43</v>
      </c>
    </row>
    <row r="42" spans="1:60" s="13" customFormat="1" ht="20.100000000000001" hidden="1" customHeight="1" x14ac:dyDescent="0.25">
      <c r="A42" s="12" t="s">
        <v>108</v>
      </c>
      <c r="B42" s="12" t="s">
        <v>109</v>
      </c>
      <c r="C42" s="162" t="s">
        <v>40</v>
      </c>
      <c r="D42" s="88">
        <v>0</v>
      </c>
      <c r="E42" s="88">
        <v>0</v>
      </c>
      <c r="F42" s="88">
        <v>0</v>
      </c>
      <c r="G42" s="88">
        <v>0</v>
      </c>
      <c r="H42" s="88">
        <v>0</v>
      </c>
      <c r="I42" s="88">
        <v>0</v>
      </c>
      <c r="J42" s="88">
        <v>0</v>
      </c>
      <c r="K42" s="88">
        <v>0</v>
      </c>
      <c r="L42" s="88">
        <v>0</v>
      </c>
      <c r="M42" s="88">
        <v>0</v>
      </c>
      <c r="N42" s="88">
        <v>0</v>
      </c>
      <c r="O42" s="88">
        <v>0</v>
      </c>
      <c r="P42" s="88">
        <v>0</v>
      </c>
      <c r="Q42" s="88">
        <v>0</v>
      </c>
      <c r="R42" s="88"/>
      <c r="S42" s="88">
        <v>0</v>
      </c>
      <c r="T42" s="88">
        <v>0</v>
      </c>
      <c r="U42" s="88">
        <v>0</v>
      </c>
      <c r="V42" s="88">
        <v>0</v>
      </c>
      <c r="W42" s="88">
        <v>0</v>
      </c>
      <c r="X42" s="88">
        <v>0</v>
      </c>
      <c r="Y42" s="88">
        <v>0</v>
      </c>
      <c r="Z42" s="88">
        <v>0</v>
      </c>
      <c r="AA42" s="88">
        <v>0</v>
      </c>
      <c r="AB42" s="88">
        <v>0</v>
      </c>
      <c r="AC42" s="88">
        <v>0</v>
      </c>
      <c r="AD42" s="88">
        <v>0</v>
      </c>
      <c r="AE42" s="88">
        <v>0</v>
      </c>
      <c r="AF42" s="88">
        <v>0</v>
      </c>
      <c r="AG42" s="88">
        <v>0</v>
      </c>
      <c r="AH42" s="88">
        <v>0</v>
      </c>
      <c r="AI42" s="88">
        <v>0</v>
      </c>
      <c r="AJ42" s="88">
        <v>0</v>
      </c>
      <c r="AK42" s="88">
        <v>0</v>
      </c>
      <c r="AL42" s="88">
        <v>0</v>
      </c>
      <c r="AM42" s="88">
        <v>0</v>
      </c>
      <c r="AN42" s="105">
        <v>0</v>
      </c>
      <c r="AO42" s="88">
        <v>0</v>
      </c>
      <c r="AP42" s="88">
        <v>0</v>
      </c>
      <c r="AQ42" s="88">
        <v>0</v>
      </c>
      <c r="AR42" s="88">
        <v>0</v>
      </c>
      <c r="AS42" s="88">
        <v>0</v>
      </c>
      <c r="AT42" s="88">
        <v>0</v>
      </c>
      <c r="AU42" s="88">
        <v>0</v>
      </c>
      <c r="AV42" s="88">
        <v>0</v>
      </c>
      <c r="AW42" s="88">
        <v>0</v>
      </c>
      <c r="AX42" s="88">
        <v>0</v>
      </c>
      <c r="AY42" s="88">
        <v>0</v>
      </c>
      <c r="AZ42" s="88">
        <v>0</v>
      </c>
      <c r="BA42" s="88">
        <v>0</v>
      </c>
      <c r="BB42" s="88">
        <v>0</v>
      </c>
      <c r="BC42" s="88">
        <v>0</v>
      </c>
      <c r="BD42" s="88">
        <v>0</v>
      </c>
      <c r="BE42" s="88">
        <v>0</v>
      </c>
      <c r="BF42" s="88">
        <f>E42+SUM(S42:AA42)+SUM(AM42)+SUM(AO42:AW42)+BE42</f>
        <v>0</v>
      </c>
      <c r="BG42" s="88">
        <f>AN$60-BF42</f>
        <v>0</v>
      </c>
      <c r="BH42" s="148">
        <f t="shared" si="0"/>
        <v>0</v>
      </c>
    </row>
    <row r="43" spans="1:60" s="13" customFormat="1" ht="15.95" customHeight="1" x14ac:dyDescent="0.25">
      <c r="A43" s="12" t="s">
        <v>108</v>
      </c>
      <c r="B43" s="12" t="s">
        <v>111</v>
      </c>
      <c r="C43" s="162" t="s">
        <v>41</v>
      </c>
      <c r="D43" s="88">
        <v>35.21</v>
      </c>
      <c r="E43" s="88">
        <v>0</v>
      </c>
      <c r="F43" s="88">
        <v>0</v>
      </c>
      <c r="G43" s="88">
        <v>0</v>
      </c>
      <c r="H43" s="88">
        <v>0</v>
      </c>
      <c r="I43" s="88">
        <v>0</v>
      </c>
      <c r="J43" s="88">
        <v>0</v>
      </c>
      <c r="K43" s="88">
        <v>0</v>
      </c>
      <c r="L43" s="88">
        <v>0</v>
      </c>
      <c r="M43" s="88">
        <v>0</v>
      </c>
      <c r="N43" s="88">
        <v>0</v>
      </c>
      <c r="O43" s="88">
        <v>0</v>
      </c>
      <c r="P43" s="88">
        <v>0</v>
      </c>
      <c r="Q43" s="88">
        <v>0</v>
      </c>
      <c r="R43" s="88"/>
      <c r="S43" s="88">
        <v>0</v>
      </c>
      <c r="T43" s="88">
        <v>0</v>
      </c>
      <c r="U43" s="88">
        <v>0</v>
      </c>
      <c r="V43" s="88">
        <v>0</v>
      </c>
      <c r="W43" s="88">
        <v>0</v>
      </c>
      <c r="X43" s="88">
        <v>0</v>
      </c>
      <c r="Y43" s="88">
        <v>0</v>
      </c>
      <c r="Z43" s="88">
        <v>0</v>
      </c>
      <c r="AA43" s="88">
        <v>0</v>
      </c>
      <c r="AB43" s="88">
        <v>0</v>
      </c>
      <c r="AC43" s="88">
        <v>0</v>
      </c>
      <c r="AD43" s="88">
        <v>0</v>
      </c>
      <c r="AE43" s="88">
        <v>0</v>
      </c>
      <c r="AF43" s="88">
        <v>0</v>
      </c>
      <c r="AG43" s="88">
        <v>0</v>
      </c>
      <c r="AH43" s="88">
        <v>0</v>
      </c>
      <c r="AI43" s="88">
        <v>0</v>
      </c>
      <c r="AJ43" s="88">
        <v>0</v>
      </c>
      <c r="AK43" s="88">
        <v>0</v>
      </c>
      <c r="AL43" s="88">
        <v>0</v>
      </c>
      <c r="AM43" s="88">
        <v>0</v>
      </c>
      <c r="AN43" s="88">
        <v>0</v>
      </c>
      <c r="AO43" s="105">
        <f>$D43-$BF43</f>
        <v>35.21</v>
      </c>
      <c r="AP43" s="88">
        <v>0</v>
      </c>
      <c r="AQ43" s="88">
        <v>0</v>
      </c>
      <c r="AR43" s="88">
        <v>0</v>
      </c>
      <c r="AS43" s="88">
        <v>0</v>
      </c>
      <c r="AT43" s="88">
        <v>0</v>
      </c>
      <c r="AU43" s="88">
        <v>0</v>
      </c>
      <c r="AV43" s="88">
        <v>0</v>
      </c>
      <c r="AW43" s="88">
        <v>0</v>
      </c>
      <c r="AX43" s="88">
        <v>0</v>
      </c>
      <c r="AY43" s="88">
        <v>0</v>
      </c>
      <c r="AZ43" s="88">
        <v>0</v>
      </c>
      <c r="BA43" s="88">
        <v>0</v>
      </c>
      <c r="BB43" s="88">
        <v>0</v>
      </c>
      <c r="BC43" s="88">
        <v>0</v>
      </c>
      <c r="BD43" s="88">
        <v>0</v>
      </c>
      <c r="BE43" s="88">
        <v>0</v>
      </c>
      <c r="BF43" s="88">
        <f>E43+SUM(S43:AA43)+SUM(AM43:AN43)+SUM(AP43:AW43)+BE43</f>
        <v>0</v>
      </c>
      <c r="BG43" s="88">
        <f>AO$60-BF43</f>
        <v>124.78999999999998</v>
      </c>
      <c r="BH43" s="148">
        <f t="shared" si="0"/>
        <v>159.99999999999997</v>
      </c>
    </row>
    <row r="44" spans="1:60" s="13" customFormat="1" ht="15.95" customHeight="1" x14ac:dyDescent="0.25">
      <c r="A44" s="12" t="s">
        <v>110</v>
      </c>
      <c r="B44" s="12" t="s">
        <v>113</v>
      </c>
      <c r="C44" s="162" t="s">
        <v>42</v>
      </c>
      <c r="D44" s="88">
        <v>3859.8599999999997</v>
      </c>
      <c r="E44" s="88">
        <v>668.19</v>
      </c>
      <c r="F44" s="88">
        <v>0</v>
      </c>
      <c r="G44" s="88">
        <v>0</v>
      </c>
      <c r="H44" s="88">
        <v>0</v>
      </c>
      <c r="I44" s="88">
        <v>0</v>
      </c>
      <c r="J44" s="88">
        <v>0</v>
      </c>
      <c r="K44" s="88">
        <v>668.19</v>
      </c>
      <c r="L44" s="88">
        <v>0</v>
      </c>
      <c r="M44" s="88">
        <v>0</v>
      </c>
      <c r="N44" s="88">
        <v>0</v>
      </c>
      <c r="O44" s="88">
        <v>0</v>
      </c>
      <c r="P44" s="88">
        <v>0</v>
      </c>
      <c r="Q44" s="88">
        <v>0</v>
      </c>
      <c r="R44" s="88"/>
      <c r="S44" s="88">
        <v>2</v>
      </c>
      <c r="T44" s="88">
        <v>3.5799999999999996</v>
      </c>
      <c r="U44" s="88">
        <v>18.3</v>
      </c>
      <c r="V44" s="88">
        <v>0</v>
      </c>
      <c r="W44" s="88">
        <v>0</v>
      </c>
      <c r="X44" s="88">
        <v>3.1799999999999997</v>
      </c>
      <c r="Y44" s="88">
        <v>0</v>
      </c>
      <c r="Z44" s="88">
        <v>0</v>
      </c>
      <c r="AA44" s="88">
        <v>39.930000000000007</v>
      </c>
      <c r="AB44" s="88">
        <v>2.14</v>
      </c>
      <c r="AC44" s="88">
        <v>0</v>
      </c>
      <c r="AD44" s="88">
        <v>3.89</v>
      </c>
      <c r="AE44" s="88">
        <v>10.74</v>
      </c>
      <c r="AF44" s="88">
        <v>0</v>
      </c>
      <c r="AG44" s="88">
        <v>0</v>
      </c>
      <c r="AH44" s="88">
        <v>21.450000000000017</v>
      </c>
      <c r="AI44" s="88">
        <v>0.5</v>
      </c>
      <c r="AJ44" s="88">
        <v>0</v>
      </c>
      <c r="AK44" s="88">
        <v>0.16</v>
      </c>
      <c r="AL44" s="88">
        <v>1.05</v>
      </c>
      <c r="AM44" s="88">
        <v>0</v>
      </c>
      <c r="AN44" s="88">
        <v>0</v>
      </c>
      <c r="AO44" s="88">
        <v>0</v>
      </c>
      <c r="AP44" s="105">
        <f>$D44-$BF44</f>
        <v>2581.0699999999997</v>
      </c>
      <c r="AQ44" s="88">
        <v>542.92999999999995</v>
      </c>
      <c r="AR44" s="88">
        <v>0.36</v>
      </c>
      <c r="AS44" s="88">
        <v>0</v>
      </c>
      <c r="AT44" s="88">
        <v>0</v>
      </c>
      <c r="AU44" s="88">
        <v>0.02</v>
      </c>
      <c r="AV44" s="88">
        <v>0.3</v>
      </c>
      <c r="AW44" s="88">
        <v>0</v>
      </c>
      <c r="AX44" s="88">
        <v>0</v>
      </c>
      <c r="AY44" s="88">
        <v>0</v>
      </c>
      <c r="AZ44" s="88">
        <v>0</v>
      </c>
      <c r="BA44" s="88">
        <v>0</v>
      </c>
      <c r="BB44" s="88">
        <v>0</v>
      </c>
      <c r="BC44" s="88">
        <v>0</v>
      </c>
      <c r="BD44" s="88">
        <v>0</v>
      </c>
      <c r="BE44" s="88">
        <v>0</v>
      </c>
      <c r="BF44" s="88">
        <f>E44+SUM(S44:AA44)+SUM(AM44:AO44)+SUM(AQ44:AW44)+BE44</f>
        <v>1278.79</v>
      </c>
      <c r="BG44" s="88">
        <f>AP$60-BF44</f>
        <v>-1133.31</v>
      </c>
      <c r="BH44" s="148">
        <f t="shared" si="0"/>
        <v>2726.5499999999997</v>
      </c>
    </row>
    <row r="45" spans="1:60" s="13" customFormat="1" ht="15.95" customHeight="1" x14ac:dyDescent="0.25">
      <c r="A45" s="12" t="s">
        <v>112</v>
      </c>
      <c r="B45" s="12" t="s">
        <v>115</v>
      </c>
      <c r="C45" s="162" t="s">
        <v>43</v>
      </c>
      <c r="D45" s="88">
        <v>4487.5199999999995</v>
      </c>
      <c r="E45" s="88">
        <v>0</v>
      </c>
      <c r="F45" s="88">
        <v>0</v>
      </c>
      <c r="G45" s="88">
        <v>0</v>
      </c>
      <c r="H45" s="88">
        <v>0</v>
      </c>
      <c r="I45" s="88">
        <v>0</v>
      </c>
      <c r="J45" s="88">
        <v>0</v>
      </c>
      <c r="K45" s="88">
        <v>0</v>
      </c>
      <c r="L45" s="88">
        <v>0</v>
      </c>
      <c r="M45" s="88">
        <v>0</v>
      </c>
      <c r="N45" s="88">
        <v>0</v>
      </c>
      <c r="O45" s="88">
        <v>0</v>
      </c>
      <c r="P45" s="88">
        <v>0</v>
      </c>
      <c r="Q45" s="88">
        <v>0</v>
      </c>
      <c r="R45" s="88"/>
      <c r="S45" s="88">
        <v>1</v>
      </c>
      <c r="T45" s="88">
        <v>3.75</v>
      </c>
      <c r="U45" s="88">
        <v>57.999999999999993</v>
      </c>
      <c r="V45" s="88">
        <v>0</v>
      </c>
      <c r="W45" s="88">
        <v>8.01</v>
      </c>
      <c r="X45" s="88">
        <v>22.79</v>
      </c>
      <c r="Y45" s="88">
        <v>0.19</v>
      </c>
      <c r="Z45" s="88">
        <v>0</v>
      </c>
      <c r="AA45" s="88">
        <v>95.290000000000035</v>
      </c>
      <c r="AB45" s="88">
        <v>5.8900000000000006</v>
      </c>
      <c r="AC45" s="88">
        <v>3.88</v>
      </c>
      <c r="AD45" s="88">
        <v>13.27</v>
      </c>
      <c r="AE45" s="88">
        <v>11.149999999999999</v>
      </c>
      <c r="AF45" s="88">
        <v>0</v>
      </c>
      <c r="AG45" s="88">
        <v>0.6</v>
      </c>
      <c r="AH45" s="88">
        <v>58.49000000000003</v>
      </c>
      <c r="AI45" s="88">
        <v>0.2</v>
      </c>
      <c r="AJ45" s="88">
        <v>0</v>
      </c>
      <c r="AK45" s="88">
        <v>0.03</v>
      </c>
      <c r="AL45" s="88">
        <v>1.7800000000000002</v>
      </c>
      <c r="AM45" s="88">
        <v>0.4</v>
      </c>
      <c r="AN45" s="88">
        <v>0</v>
      </c>
      <c r="AO45" s="88">
        <v>0.27</v>
      </c>
      <c r="AP45" s="88">
        <v>0</v>
      </c>
      <c r="AQ45" s="105">
        <f>$D45-$BF45</f>
        <v>4296.74</v>
      </c>
      <c r="AR45" s="88">
        <v>0.91</v>
      </c>
      <c r="AS45" s="88">
        <v>0</v>
      </c>
      <c r="AT45" s="88">
        <v>0</v>
      </c>
      <c r="AU45" s="88">
        <v>0.17</v>
      </c>
      <c r="AV45" s="88">
        <v>0</v>
      </c>
      <c r="AW45" s="88">
        <v>0</v>
      </c>
      <c r="AX45" s="88">
        <v>0</v>
      </c>
      <c r="AY45" s="88">
        <v>0</v>
      </c>
      <c r="AZ45" s="88">
        <v>0</v>
      </c>
      <c r="BA45" s="88">
        <v>0</v>
      </c>
      <c r="BB45" s="88">
        <v>0</v>
      </c>
      <c r="BC45" s="88">
        <v>0</v>
      </c>
      <c r="BD45" s="88">
        <v>0</v>
      </c>
      <c r="BE45" s="88">
        <v>0</v>
      </c>
      <c r="BF45" s="88">
        <f>E45+SUM(S45:AA45)+SUM(AM45:AP45)+SUM(AR45:AW45)+BE45</f>
        <v>190.78000000000003</v>
      </c>
      <c r="BG45" s="88">
        <f>AQ$60-BF45</f>
        <v>1280.4799999999998</v>
      </c>
      <c r="BH45" s="148">
        <f t="shared" si="0"/>
        <v>5767.9999999999991</v>
      </c>
    </row>
    <row r="46" spans="1:60" s="13" customFormat="1" ht="15.95" customHeight="1" x14ac:dyDescent="0.25">
      <c r="A46" s="12" t="s">
        <v>114</v>
      </c>
      <c r="B46" s="12" t="s">
        <v>764</v>
      </c>
      <c r="C46" s="162" t="s">
        <v>766</v>
      </c>
      <c r="D46" s="88">
        <v>210.58999999999997</v>
      </c>
      <c r="E46" s="88">
        <v>0</v>
      </c>
      <c r="F46" s="88">
        <v>0</v>
      </c>
      <c r="G46" s="88">
        <v>0</v>
      </c>
      <c r="H46" s="88">
        <v>0</v>
      </c>
      <c r="I46" s="88">
        <v>0</v>
      </c>
      <c r="J46" s="88">
        <v>0</v>
      </c>
      <c r="K46" s="88">
        <v>0</v>
      </c>
      <c r="L46" s="88">
        <v>0</v>
      </c>
      <c r="M46" s="88">
        <v>0</v>
      </c>
      <c r="N46" s="88">
        <v>0</v>
      </c>
      <c r="O46" s="88">
        <v>0</v>
      </c>
      <c r="P46" s="88">
        <v>0</v>
      </c>
      <c r="Q46" s="88">
        <v>0</v>
      </c>
      <c r="R46" s="88"/>
      <c r="S46" s="88">
        <v>0</v>
      </c>
      <c r="T46" s="88">
        <v>0</v>
      </c>
      <c r="U46" s="88">
        <v>0</v>
      </c>
      <c r="V46" s="88">
        <v>0</v>
      </c>
      <c r="W46" s="88">
        <v>0</v>
      </c>
      <c r="X46" s="88">
        <v>0</v>
      </c>
      <c r="Y46" s="88">
        <v>0</v>
      </c>
      <c r="Z46" s="88">
        <v>0</v>
      </c>
      <c r="AA46" s="88">
        <v>1.87</v>
      </c>
      <c r="AB46" s="88">
        <v>0.1</v>
      </c>
      <c r="AC46" s="88">
        <v>1.77</v>
      </c>
      <c r="AD46" s="88">
        <v>0</v>
      </c>
      <c r="AE46" s="88">
        <v>0</v>
      </c>
      <c r="AF46" s="88">
        <v>0</v>
      </c>
      <c r="AG46" s="88">
        <v>0</v>
      </c>
      <c r="AH46" s="88">
        <v>0</v>
      </c>
      <c r="AI46" s="88">
        <v>0</v>
      </c>
      <c r="AJ46" s="88">
        <v>0</v>
      </c>
      <c r="AK46" s="88">
        <v>0</v>
      </c>
      <c r="AL46" s="88">
        <v>0</v>
      </c>
      <c r="AM46" s="88">
        <v>0</v>
      </c>
      <c r="AN46" s="88">
        <v>0</v>
      </c>
      <c r="AO46" s="88">
        <v>0</v>
      </c>
      <c r="AP46" s="88">
        <v>0</v>
      </c>
      <c r="AQ46" s="88">
        <v>1.07</v>
      </c>
      <c r="AR46" s="105">
        <f>$D46-$BF46</f>
        <v>207.64999999999998</v>
      </c>
      <c r="AS46" s="88">
        <v>0</v>
      </c>
      <c r="AT46" s="88">
        <v>0</v>
      </c>
      <c r="AU46" s="88">
        <v>0</v>
      </c>
      <c r="AV46" s="88">
        <v>0</v>
      </c>
      <c r="AW46" s="88">
        <v>0</v>
      </c>
      <c r="AX46" s="88">
        <v>0</v>
      </c>
      <c r="AY46" s="88">
        <v>0</v>
      </c>
      <c r="AZ46" s="88">
        <v>0</v>
      </c>
      <c r="BA46" s="88">
        <v>0</v>
      </c>
      <c r="BB46" s="88">
        <v>0</v>
      </c>
      <c r="BC46" s="88">
        <v>0</v>
      </c>
      <c r="BD46" s="88">
        <v>0</v>
      </c>
      <c r="BE46" s="88">
        <v>0</v>
      </c>
      <c r="BF46" s="88">
        <f>E46+SUM(S46:AA46)+SUM(AM46:AQ46)+SUM(AS46:AW46)+BE46</f>
        <v>2.9400000000000004</v>
      </c>
      <c r="BG46" s="88">
        <f>AR$60-BF46</f>
        <v>15.819999999999997</v>
      </c>
      <c r="BH46" s="148">
        <f t="shared" si="0"/>
        <v>226.40999999999997</v>
      </c>
    </row>
    <row r="47" spans="1:60" s="13" customFormat="1" ht="20.100000000000001" hidden="1" customHeight="1" x14ac:dyDescent="0.25">
      <c r="A47" s="12" t="s">
        <v>116</v>
      </c>
      <c r="B47" s="12" t="s">
        <v>118</v>
      </c>
      <c r="C47" s="162" t="s">
        <v>44</v>
      </c>
      <c r="D47" s="88">
        <v>0</v>
      </c>
      <c r="E47" s="88">
        <v>0</v>
      </c>
      <c r="F47" s="88">
        <v>0</v>
      </c>
      <c r="G47" s="88">
        <v>0</v>
      </c>
      <c r="H47" s="88">
        <v>0</v>
      </c>
      <c r="I47" s="88">
        <v>0</v>
      </c>
      <c r="J47" s="88">
        <v>0</v>
      </c>
      <c r="K47" s="88">
        <v>0</v>
      </c>
      <c r="L47" s="88">
        <v>0</v>
      </c>
      <c r="M47" s="88">
        <v>0</v>
      </c>
      <c r="N47" s="88">
        <v>0</v>
      </c>
      <c r="O47" s="88">
        <v>0</v>
      </c>
      <c r="P47" s="88">
        <v>0</v>
      </c>
      <c r="Q47" s="88">
        <v>0</v>
      </c>
      <c r="R47" s="88"/>
      <c r="S47" s="88">
        <v>0</v>
      </c>
      <c r="T47" s="88">
        <v>0</v>
      </c>
      <c r="U47" s="88">
        <v>0</v>
      </c>
      <c r="V47" s="88">
        <v>0</v>
      </c>
      <c r="W47" s="88">
        <v>0</v>
      </c>
      <c r="X47" s="88">
        <v>0</v>
      </c>
      <c r="Y47" s="88">
        <v>0</v>
      </c>
      <c r="Z47" s="88">
        <v>0</v>
      </c>
      <c r="AA47" s="88">
        <v>0</v>
      </c>
      <c r="AB47" s="88">
        <v>0</v>
      </c>
      <c r="AC47" s="88">
        <v>0</v>
      </c>
      <c r="AD47" s="88">
        <v>0</v>
      </c>
      <c r="AE47" s="88">
        <v>0</v>
      </c>
      <c r="AF47" s="88">
        <v>0</v>
      </c>
      <c r="AG47" s="88">
        <v>0</v>
      </c>
      <c r="AH47" s="88">
        <v>0</v>
      </c>
      <c r="AI47" s="88">
        <v>0</v>
      </c>
      <c r="AJ47" s="88">
        <v>0</v>
      </c>
      <c r="AK47" s="88">
        <v>0</v>
      </c>
      <c r="AL47" s="88">
        <v>0</v>
      </c>
      <c r="AM47" s="88">
        <v>0</v>
      </c>
      <c r="AN47" s="88">
        <v>0</v>
      </c>
      <c r="AO47" s="88">
        <v>0</v>
      </c>
      <c r="AP47" s="88">
        <v>0</v>
      </c>
      <c r="AQ47" s="88">
        <v>0</v>
      </c>
      <c r="AR47" s="88">
        <v>0</v>
      </c>
      <c r="AS47" s="105">
        <v>0</v>
      </c>
      <c r="AT47" s="88">
        <v>0</v>
      </c>
      <c r="AU47" s="88">
        <v>0</v>
      </c>
      <c r="AV47" s="88">
        <v>0</v>
      </c>
      <c r="AW47" s="88">
        <v>0</v>
      </c>
      <c r="AX47" s="88">
        <v>0</v>
      </c>
      <c r="AY47" s="88">
        <v>0</v>
      </c>
      <c r="AZ47" s="88">
        <v>0</v>
      </c>
      <c r="BA47" s="88">
        <v>0</v>
      </c>
      <c r="BB47" s="88">
        <v>0</v>
      </c>
      <c r="BC47" s="88">
        <v>0</v>
      </c>
      <c r="BD47" s="88">
        <v>0</v>
      </c>
      <c r="BE47" s="88">
        <v>0</v>
      </c>
      <c r="BF47" s="88">
        <f>E47+SUM(S47:AA47)+SUM(AM47:AR47)+SUM(AT47:AW47)+BE47</f>
        <v>0</v>
      </c>
      <c r="BG47" s="88">
        <f>AS$60-BF47</f>
        <v>0</v>
      </c>
      <c r="BH47" s="148">
        <f t="shared" si="0"/>
        <v>0</v>
      </c>
    </row>
    <row r="48" spans="1:60" s="13" customFormat="1" ht="15.95" customHeight="1" x14ac:dyDescent="0.25">
      <c r="A48" s="12" t="s">
        <v>116</v>
      </c>
      <c r="B48" s="12" t="s">
        <v>120</v>
      </c>
      <c r="C48" s="162" t="s">
        <v>45</v>
      </c>
      <c r="D48" s="88">
        <v>0</v>
      </c>
      <c r="E48" s="88">
        <v>0</v>
      </c>
      <c r="F48" s="88">
        <v>0</v>
      </c>
      <c r="G48" s="88">
        <v>0</v>
      </c>
      <c r="H48" s="88">
        <v>0</v>
      </c>
      <c r="I48" s="88">
        <v>0</v>
      </c>
      <c r="J48" s="88">
        <v>0</v>
      </c>
      <c r="K48" s="88">
        <v>0</v>
      </c>
      <c r="L48" s="88">
        <v>0</v>
      </c>
      <c r="M48" s="88">
        <v>0</v>
      </c>
      <c r="N48" s="88">
        <v>0</v>
      </c>
      <c r="O48" s="88">
        <v>0</v>
      </c>
      <c r="P48" s="88">
        <v>0</v>
      </c>
      <c r="Q48" s="88">
        <v>0</v>
      </c>
      <c r="R48" s="88"/>
      <c r="S48" s="88">
        <v>0</v>
      </c>
      <c r="T48" s="88">
        <v>0</v>
      </c>
      <c r="U48" s="88">
        <v>0</v>
      </c>
      <c r="V48" s="88">
        <v>0</v>
      </c>
      <c r="W48" s="88">
        <v>0</v>
      </c>
      <c r="X48" s="88">
        <v>0</v>
      </c>
      <c r="Y48" s="88">
        <v>0</v>
      </c>
      <c r="Z48" s="88">
        <v>0</v>
      </c>
      <c r="AA48" s="88">
        <v>0</v>
      </c>
      <c r="AB48" s="88">
        <v>0</v>
      </c>
      <c r="AC48" s="88">
        <v>0</v>
      </c>
      <c r="AD48" s="88">
        <v>0</v>
      </c>
      <c r="AE48" s="88">
        <v>0</v>
      </c>
      <c r="AF48" s="88">
        <v>0</v>
      </c>
      <c r="AG48" s="88">
        <v>0</v>
      </c>
      <c r="AH48" s="88">
        <v>0</v>
      </c>
      <c r="AI48" s="88">
        <v>0</v>
      </c>
      <c r="AJ48" s="88">
        <v>0</v>
      </c>
      <c r="AK48" s="88">
        <v>0</v>
      </c>
      <c r="AL48" s="88">
        <v>0</v>
      </c>
      <c r="AM48" s="88">
        <v>0</v>
      </c>
      <c r="AN48" s="88">
        <v>0</v>
      </c>
      <c r="AO48" s="88">
        <v>0</v>
      </c>
      <c r="AP48" s="88">
        <v>0</v>
      </c>
      <c r="AQ48" s="88">
        <v>0</v>
      </c>
      <c r="AR48" s="88">
        <v>0</v>
      </c>
      <c r="AS48" s="88">
        <v>0</v>
      </c>
      <c r="AT48" s="105">
        <f>$D48-$BF48</f>
        <v>0</v>
      </c>
      <c r="AU48" s="88">
        <v>0</v>
      </c>
      <c r="AV48" s="88">
        <v>0</v>
      </c>
      <c r="AW48" s="88">
        <v>0</v>
      </c>
      <c r="AX48" s="88">
        <v>0</v>
      </c>
      <c r="AY48" s="88">
        <v>0</v>
      </c>
      <c r="AZ48" s="88">
        <v>0</v>
      </c>
      <c r="BA48" s="88">
        <v>0</v>
      </c>
      <c r="BB48" s="88">
        <v>0</v>
      </c>
      <c r="BC48" s="88">
        <v>0</v>
      </c>
      <c r="BD48" s="88">
        <v>0</v>
      </c>
      <c r="BE48" s="88">
        <v>0</v>
      </c>
      <c r="BF48" s="88">
        <f>E48+SUM(S48:AA48)+SUM(AM48:AS48)+SUM(AU48:AW48)+BE48</f>
        <v>0</v>
      </c>
      <c r="BG48" s="88">
        <f>AT$60-BF48</f>
        <v>0</v>
      </c>
      <c r="BH48" s="148">
        <f t="shared" si="0"/>
        <v>0</v>
      </c>
    </row>
    <row r="49" spans="1:60" s="13" customFormat="1" ht="15.95" customHeight="1" x14ac:dyDescent="0.25">
      <c r="A49" s="12" t="s">
        <v>117</v>
      </c>
      <c r="B49" s="12" t="s">
        <v>763</v>
      </c>
      <c r="C49" s="162" t="s">
        <v>765</v>
      </c>
      <c r="D49" s="88">
        <v>149.32999999999998</v>
      </c>
      <c r="E49" s="88">
        <v>0</v>
      </c>
      <c r="F49" s="88">
        <v>0</v>
      </c>
      <c r="G49" s="88">
        <v>0</v>
      </c>
      <c r="H49" s="88">
        <v>0</v>
      </c>
      <c r="I49" s="88">
        <v>0</v>
      </c>
      <c r="J49" s="88">
        <v>0</v>
      </c>
      <c r="K49" s="88">
        <v>0</v>
      </c>
      <c r="L49" s="88">
        <v>0</v>
      </c>
      <c r="M49" s="88">
        <v>0</v>
      </c>
      <c r="N49" s="88">
        <v>0</v>
      </c>
      <c r="O49" s="88">
        <v>0</v>
      </c>
      <c r="P49" s="88">
        <v>0</v>
      </c>
      <c r="Q49" s="88">
        <v>0</v>
      </c>
      <c r="R49" s="88"/>
      <c r="S49" s="88">
        <v>0</v>
      </c>
      <c r="T49" s="88">
        <v>0</v>
      </c>
      <c r="U49" s="88">
        <v>0</v>
      </c>
      <c r="V49" s="88">
        <v>0</v>
      </c>
      <c r="W49" s="88">
        <v>0</v>
      </c>
      <c r="X49" s="88">
        <v>0</v>
      </c>
      <c r="Y49" s="88">
        <v>0</v>
      </c>
      <c r="Z49" s="88">
        <v>0</v>
      </c>
      <c r="AA49" s="88">
        <v>0</v>
      </c>
      <c r="AB49" s="88">
        <v>0</v>
      </c>
      <c r="AC49" s="88">
        <v>0</v>
      </c>
      <c r="AD49" s="88">
        <v>0</v>
      </c>
      <c r="AE49" s="88">
        <v>0</v>
      </c>
      <c r="AF49" s="88">
        <v>0</v>
      </c>
      <c r="AG49" s="88">
        <v>0</v>
      </c>
      <c r="AH49" s="88">
        <v>0</v>
      </c>
      <c r="AI49" s="88">
        <v>0</v>
      </c>
      <c r="AJ49" s="88">
        <v>0</v>
      </c>
      <c r="AK49" s="88">
        <v>0</v>
      </c>
      <c r="AL49" s="88">
        <v>0</v>
      </c>
      <c r="AM49" s="88">
        <v>0.32</v>
      </c>
      <c r="AN49" s="88">
        <v>0</v>
      </c>
      <c r="AO49" s="88">
        <v>0</v>
      </c>
      <c r="AP49" s="88">
        <v>0</v>
      </c>
      <c r="AQ49" s="88">
        <v>0</v>
      </c>
      <c r="AR49" s="88">
        <v>0</v>
      </c>
      <c r="AS49" s="88">
        <v>0</v>
      </c>
      <c r="AT49" s="88">
        <v>0</v>
      </c>
      <c r="AU49" s="105">
        <f>$D49-$BF49</f>
        <v>149.01</v>
      </c>
      <c r="AV49" s="88">
        <v>0</v>
      </c>
      <c r="AW49" s="88">
        <v>0</v>
      </c>
      <c r="AX49" s="88">
        <v>0</v>
      </c>
      <c r="AY49" s="88">
        <v>0</v>
      </c>
      <c r="AZ49" s="88">
        <v>0</v>
      </c>
      <c r="BA49" s="88">
        <v>0</v>
      </c>
      <c r="BB49" s="88">
        <v>0</v>
      </c>
      <c r="BC49" s="88">
        <v>0</v>
      </c>
      <c r="BD49" s="88">
        <v>0</v>
      </c>
      <c r="BE49" s="88">
        <v>0</v>
      </c>
      <c r="BF49" s="88">
        <f>E49+SUM(S49:AA49)+SUM(AM49:AT49)+SUM(AV49:AW49)+BE49</f>
        <v>0.32</v>
      </c>
      <c r="BG49" s="88">
        <f>AU$60-BF49</f>
        <v>7.26</v>
      </c>
      <c r="BH49" s="148">
        <f t="shared" si="0"/>
        <v>156.58999999999997</v>
      </c>
    </row>
    <row r="50" spans="1:60" s="13" customFormat="1" ht="15.95" customHeight="1" x14ac:dyDescent="0.25">
      <c r="A50" s="12" t="s">
        <v>119</v>
      </c>
      <c r="B50" s="12" t="s">
        <v>123</v>
      </c>
      <c r="C50" s="162" t="s">
        <v>46</v>
      </c>
      <c r="D50" s="88">
        <v>217.82</v>
      </c>
      <c r="E50" s="88">
        <v>0</v>
      </c>
      <c r="F50" s="88">
        <v>0</v>
      </c>
      <c r="G50" s="88">
        <v>0</v>
      </c>
      <c r="H50" s="88">
        <v>0</v>
      </c>
      <c r="I50" s="88">
        <v>0</v>
      </c>
      <c r="J50" s="88">
        <v>0</v>
      </c>
      <c r="K50" s="88">
        <v>0</v>
      </c>
      <c r="L50" s="88">
        <v>0</v>
      </c>
      <c r="M50" s="88">
        <v>0</v>
      </c>
      <c r="N50" s="88">
        <v>0</v>
      </c>
      <c r="O50" s="88">
        <v>0</v>
      </c>
      <c r="P50" s="88">
        <v>0</v>
      </c>
      <c r="Q50" s="88">
        <v>0</v>
      </c>
      <c r="R50" s="88"/>
      <c r="S50" s="88">
        <v>0</v>
      </c>
      <c r="T50" s="88">
        <v>0</v>
      </c>
      <c r="U50" s="88">
        <v>0</v>
      </c>
      <c r="V50" s="88">
        <v>0</v>
      </c>
      <c r="W50" s="88">
        <v>0</v>
      </c>
      <c r="X50" s="88">
        <v>0.1</v>
      </c>
      <c r="Y50" s="88">
        <v>0</v>
      </c>
      <c r="Z50" s="88">
        <v>0</v>
      </c>
      <c r="AA50" s="88">
        <v>0.22</v>
      </c>
      <c r="AB50" s="88">
        <v>0</v>
      </c>
      <c r="AC50" s="88">
        <v>0</v>
      </c>
      <c r="AD50" s="88">
        <v>0.13</v>
      </c>
      <c r="AE50" s="88">
        <v>0</v>
      </c>
      <c r="AF50" s="88">
        <v>0</v>
      </c>
      <c r="AG50" s="88">
        <v>0</v>
      </c>
      <c r="AH50" s="88">
        <v>0.09</v>
      </c>
      <c r="AI50" s="88">
        <v>0</v>
      </c>
      <c r="AJ50" s="88">
        <v>0</v>
      </c>
      <c r="AK50" s="88">
        <v>0</v>
      </c>
      <c r="AL50" s="88">
        <v>0</v>
      </c>
      <c r="AM50" s="88">
        <v>0</v>
      </c>
      <c r="AN50" s="88">
        <v>0</v>
      </c>
      <c r="AO50" s="88">
        <v>0.13</v>
      </c>
      <c r="AP50" s="88">
        <v>0</v>
      </c>
      <c r="AQ50" s="88">
        <v>0</v>
      </c>
      <c r="AR50" s="88">
        <v>0</v>
      </c>
      <c r="AS50" s="88">
        <v>0</v>
      </c>
      <c r="AT50" s="88">
        <v>0</v>
      </c>
      <c r="AU50" s="88">
        <v>0</v>
      </c>
      <c r="AV50" s="105">
        <f>$D50-$BF50</f>
        <v>217.37</v>
      </c>
      <c r="AW50" s="88">
        <v>0</v>
      </c>
      <c r="AX50" s="88">
        <v>0</v>
      </c>
      <c r="AY50" s="88">
        <v>0</v>
      </c>
      <c r="AZ50" s="88">
        <v>0</v>
      </c>
      <c r="BA50" s="88">
        <v>0</v>
      </c>
      <c r="BB50" s="88">
        <v>0</v>
      </c>
      <c r="BC50" s="88">
        <v>0</v>
      </c>
      <c r="BD50" s="88">
        <v>0</v>
      </c>
      <c r="BE50" s="88">
        <v>0</v>
      </c>
      <c r="BF50" s="88">
        <f>E50+SUM(S50:AA50)+SUM(AM50:AU50)+SUM(AW50)+BE50</f>
        <v>0.45</v>
      </c>
      <c r="BG50" s="88">
        <f>AV$60-BF50</f>
        <v>76.849999999999994</v>
      </c>
      <c r="BH50" s="148">
        <f>D50+BG50</f>
        <v>294.66999999999996</v>
      </c>
    </row>
    <row r="51" spans="1:60" s="13" customFormat="1" ht="15.95" customHeight="1" x14ac:dyDescent="0.25">
      <c r="A51" s="12" t="s">
        <v>121</v>
      </c>
      <c r="B51" s="12" t="s">
        <v>868</v>
      </c>
      <c r="C51" s="162" t="s">
        <v>867</v>
      </c>
      <c r="D51" s="88">
        <v>8612.4900000000016</v>
      </c>
      <c r="E51" s="88">
        <v>5.79</v>
      </c>
      <c r="F51" s="88">
        <v>0</v>
      </c>
      <c r="G51" s="88">
        <v>0</v>
      </c>
      <c r="H51" s="88">
        <v>0</v>
      </c>
      <c r="I51" s="88">
        <v>0</v>
      </c>
      <c r="J51" s="88">
        <v>0</v>
      </c>
      <c r="K51" s="88">
        <v>5.79</v>
      </c>
      <c r="L51" s="88">
        <v>0</v>
      </c>
      <c r="M51" s="88">
        <v>0</v>
      </c>
      <c r="N51" s="88">
        <v>0</v>
      </c>
      <c r="O51" s="88">
        <v>0</v>
      </c>
      <c r="P51" s="88">
        <v>0</v>
      </c>
      <c r="Q51" s="88">
        <v>0</v>
      </c>
      <c r="R51" s="88"/>
      <c r="S51" s="88">
        <v>0</v>
      </c>
      <c r="T51" s="88">
        <v>0.2</v>
      </c>
      <c r="U51" s="88">
        <v>1.77</v>
      </c>
      <c r="V51" s="88">
        <v>0</v>
      </c>
      <c r="W51" s="88">
        <v>0</v>
      </c>
      <c r="X51" s="88">
        <v>0.04</v>
      </c>
      <c r="Y51" s="88">
        <v>0</v>
      </c>
      <c r="Z51" s="88">
        <v>0</v>
      </c>
      <c r="AA51" s="88">
        <v>0.7</v>
      </c>
      <c r="AB51" s="88">
        <v>0.7</v>
      </c>
      <c r="AC51" s="88">
        <v>0</v>
      </c>
      <c r="AD51" s="88">
        <v>0</v>
      </c>
      <c r="AE51" s="88">
        <v>0</v>
      </c>
      <c r="AF51" s="88">
        <v>0</v>
      </c>
      <c r="AG51" s="88">
        <v>0</v>
      </c>
      <c r="AH51" s="88">
        <v>0</v>
      </c>
      <c r="AI51" s="88">
        <v>0</v>
      </c>
      <c r="AJ51" s="88">
        <v>0</v>
      </c>
      <c r="AK51" s="88">
        <v>0</v>
      </c>
      <c r="AL51" s="88">
        <v>0</v>
      </c>
      <c r="AM51" s="88">
        <v>0</v>
      </c>
      <c r="AN51" s="88">
        <v>0</v>
      </c>
      <c r="AO51" s="88">
        <v>0.11</v>
      </c>
      <c r="AP51" s="88">
        <v>0</v>
      </c>
      <c r="AQ51" s="88">
        <v>11.02</v>
      </c>
      <c r="AR51" s="88">
        <v>0</v>
      </c>
      <c r="AS51" s="88">
        <v>0</v>
      </c>
      <c r="AT51" s="88">
        <v>0</v>
      </c>
      <c r="AU51" s="88">
        <v>0</v>
      </c>
      <c r="AV51" s="88">
        <v>0</v>
      </c>
      <c r="AW51" s="105">
        <f>ROUNDDOWN($D51-$BF51,0)</f>
        <v>8592</v>
      </c>
      <c r="AX51" s="88"/>
      <c r="AY51" s="88"/>
      <c r="AZ51" s="88"/>
      <c r="BA51" s="88"/>
      <c r="BB51" s="88"/>
      <c r="BC51" s="88"/>
      <c r="BD51" s="88"/>
      <c r="BE51" s="88">
        <v>0</v>
      </c>
      <c r="BF51" s="88">
        <f>E51+SUM(S51:AA51)+SUM(AM51:AV51)+BE51</f>
        <v>19.63</v>
      </c>
      <c r="BG51" s="88">
        <f>AW60-BF51</f>
        <v>-19.63</v>
      </c>
      <c r="BH51" s="88">
        <f>ROUNDDOWN(D51+BG51,0)</f>
        <v>8592</v>
      </c>
    </row>
    <row r="52" spans="1:60" s="13" customFormat="1" ht="20.100000000000001" hidden="1" customHeight="1" x14ac:dyDescent="0.25">
      <c r="A52" s="12" t="s">
        <v>304</v>
      </c>
      <c r="B52" s="12" t="s">
        <v>125</v>
      </c>
      <c r="C52" s="162" t="s">
        <v>47</v>
      </c>
      <c r="D52" s="88">
        <v>15.769999999999998</v>
      </c>
      <c r="E52" s="88">
        <v>0</v>
      </c>
      <c r="F52" s="88">
        <v>0</v>
      </c>
      <c r="G52" s="88">
        <v>0</v>
      </c>
      <c r="H52" s="88">
        <v>0</v>
      </c>
      <c r="I52" s="88">
        <v>0</v>
      </c>
      <c r="J52" s="88">
        <v>0</v>
      </c>
      <c r="K52" s="88">
        <v>0</v>
      </c>
      <c r="L52" s="88">
        <v>0</v>
      </c>
      <c r="M52" s="88">
        <v>0</v>
      </c>
      <c r="N52" s="88">
        <v>0</v>
      </c>
      <c r="O52" s="88">
        <v>0</v>
      </c>
      <c r="P52" s="88">
        <v>0</v>
      </c>
      <c r="Q52" s="88">
        <v>0</v>
      </c>
      <c r="R52" s="88"/>
      <c r="S52" s="88">
        <v>0</v>
      </c>
      <c r="T52" s="88">
        <v>0</v>
      </c>
      <c r="U52" s="88">
        <v>0</v>
      </c>
      <c r="V52" s="88">
        <v>0</v>
      </c>
      <c r="W52" s="88">
        <v>0</v>
      </c>
      <c r="X52" s="88">
        <v>0</v>
      </c>
      <c r="Y52" s="88">
        <v>0</v>
      </c>
      <c r="Z52" s="88">
        <v>0</v>
      </c>
      <c r="AA52" s="88">
        <v>0</v>
      </c>
      <c r="AB52" s="88">
        <v>0</v>
      </c>
      <c r="AC52" s="88">
        <v>0</v>
      </c>
      <c r="AD52" s="88">
        <v>0</v>
      </c>
      <c r="AE52" s="88">
        <v>0</v>
      </c>
      <c r="AF52" s="88">
        <v>0</v>
      </c>
      <c r="AG52" s="88">
        <v>0</v>
      </c>
      <c r="AH52" s="88">
        <v>0</v>
      </c>
      <c r="AI52" s="88">
        <v>0</v>
      </c>
      <c r="AJ52" s="88">
        <v>0</v>
      </c>
      <c r="AK52" s="88">
        <v>0</v>
      </c>
      <c r="AL52" s="88">
        <v>0</v>
      </c>
      <c r="AM52" s="88">
        <v>0</v>
      </c>
      <c r="AN52" s="88">
        <v>0</v>
      </c>
      <c r="AO52" s="88">
        <v>0</v>
      </c>
      <c r="AP52" s="88">
        <v>0</v>
      </c>
      <c r="AQ52" s="88">
        <v>0</v>
      </c>
      <c r="AR52" s="88">
        <v>0</v>
      </c>
      <c r="AS52" s="88">
        <v>0</v>
      </c>
      <c r="AT52" s="88">
        <v>0</v>
      </c>
      <c r="AU52" s="88">
        <v>0</v>
      </c>
      <c r="AV52" s="88">
        <v>0</v>
      </c>
      <c r="AW52" s="88"/>
      <c r="AX52" s="105">
        <f>$D52-$BF52</f>
        <v>15.769999999999998</v>
      </c>
      <c r="AY52" s="88">
        <v>0</v>
      </c>
      <c r="AZ52" s="88">
        <v>0</v>
      </c>
      <c r="BA52" s="88">
        <v>0</v>
      </c>
      <c r="BB52" s="88">
        <v>0</v>
      </c>
      <c r="BC52" s="88">
        <v>0</v>
      </c>
      <c r="BD52" s="88">
        <v>0</v>
      </c>
      <c r="BE52" s="88">
        <v>0</v>
      </c>
      <c r="BF52" s="88">
        <f>E52+SUM(S52:AA52)+SUM(AM52:AV52)+SUM(AY52:BE52)</f>
        <v>0</v>
      </c>
      <c r="BG52" s="88">
        <f>AX$60-BF52</f>
        <v>0</v>
      </c>
      <c r="BH52" s="148">
        <f t="shared" si="0"/>
        <v>15.769999999999998</v>
      </c>
    </row>
    <row r="53" spans="1:60" s="13" customFormat="1" ht="20.100000000000001" hidden="1" customHeight="1" x14ac:dyDescent="0.25">
      <c r="A53" s="12" t="s">
        <v>304</v>
      </c>
      <c r="B53" s="12" t="s">
        <v>127</v>
      </c>
      <c r="C53" s="162" t="s">
        <v>48</v>
      </c>
      <c r="D53" s="88">
        <v>0</v>
      </c>
      <c r="E53" s="88">
        <v>0</v>
      </c>
      <c r="F53" s="88">
        <v>0</v>
      </c>
      <c r="G53" s="88">
        <v>0</v>
      </c>
      <c r="H53" s="88">
        <v>0</v>
      </c>
      <c r="I53" s="88">
        <v>0</v>
      </c>
      <c r="J53" s="88">
        <v>0</v>
      </c>
      <c r="K53" s="88">
        <v>0</v>
      </c>
      <c r="L53" s="88">
        <v>0</v>
      </c>
      <c r="M53" s="88">
        <v>0</v>
      </c>
      <c r="N53" s="88">
        <v>0</v>
      </c>
      <c r="O53" s="88">
        <v>0</v>
      </c>
      <c r="P53" s="88">
        <v>0</v>
      </c>
      <c r="Q53" s="88">
        <v>0</v>
      </c>
      <c r="R53" s="88"/>
      <c r="S53" s="88">
        <v>0</v>
      </c>
      <c r="T53" s="88">
        <v>0</v>
      </c>
      <c r="U53" s="88">
        <v>0</v>
      </c>
      <c r="V53" s="88">
        <v>0</v>
      </c>
      <c r="W53" s="88">
        <v>0</v>
      </c>
      <c r="X53" s="88">
        <v>0</v>
      </c>
      <c r="Y53" s="88">
        <v>0</v>
      </c>
      <c r="Z53" s="88">
        <v>0</v>
      </c>
      <c r="AA53" s="88">
        <v>0</v>
      </c>
      <c r="AB53" s="88">
        <v>0</v>
      </c>
      <c r="AC53" s="88">
        <v>0</v>
      </c>
      <c r="AD53" s="88">
        <v>0</v>
      </c>
      <c r="AE53" s="88">
        <v>0</v>
      </c>
      <c r="AF53" s="88">
        <v>0</v>
      </c>
      <c r="AG53" s="88">
        <v>0</v>
      </c>
      <c r="AH53" s="88">
        <v>0</v>
      </c>
      <c r="AI53" s="88">
        <v>0</v>
      </c>
      <c r="AJ53" s="88">
        <v>0</v>
      </c>
      <c r="AK53" s="88">
        <v>0</v>
      </c>
      <c r="AL53" s="88">
        <v>0</v>
      </c>
      <c r="AM53" s="88">
        <v>0</v>
      </c>
      <c r="AN53" s="88">
        <v>0</v>
      </c>
      <c r="AO53" s="88">
        <v>0</v>
      </c>
      <c r="AP53" s="88">
        <v>0</v>
      </c>
      <c r="AQ53" s="88">
        <v>0</v>
      </c>
      <c r="AR53" s="88">
        <v>0</v>
      </c>
      <c r="AS53" s="88">
        <v>0</v>
      </c>
      <c r="AT53" s="88">
        <v>0</v>
      </c>
      <c r="AU53" s="88">
        <v>0</v>
      </c>
      <c r="AV53" s="88">
        <v>0</v>
      </c>
      <c r="AW53" s="88"/>
      <c r="AX53" s="88">
        <v>0</v>
      </c>
      <c r="AY53" s="105">
        <f>$D53-$BF53</f>
        <v>0</v>
      </c>
      <c r="AZ53" s="88">
        <v>0</v>
      </c>
      <c r="BA53" s="88">
        <v>0</v>
      </c>
      <c r="BB53" s="88">
        <v>0</v>
      </c>
      <c r="BC53" s="88">
        <v>0</v>
      </c>
      <c r="BD53" s="88">
        <v>0</v>
      </c>
      <c r="BE53" s="88">
        <v>0</v>
      </c>
      <c r="BF53" s="88">
        <f>E53+SUM(S53:AA53)+SUM(AM53:AV53)+AX53+SUM(AZ53:BE53)</f>
        <v>0</v>
      </c>
      <c r="BG53" s="88">
        <f>AY$60-BF53</f>
        <v>0</v>
      </c>
      <c r="BH53" s="148">
        <f t="shared" si="0"/>
        <v>0</v>
      </c>
    </row>
    <row r="54" spans="1:60" s="13" customFormat="1" ht="20.100000000000001" hidden="1" customHeight="1" x14ac:dyDescent="0.25">
      <c r="A54" s="12" t="s">
        <v>304</v>
      </c>
      <c r="B54" s="12" t="s">
        <v>129</v>
      </c>
      <c r="C54" s="162" t="s">
        <v>49</v>
      </c>
      <c r="D54" s="88">
        <v>0</v>
      </c>
      <c r="E54" s="88">
        <v>0</v>
      </c>
      <c r="F54" s="88">
        <v>0</v>
      </c>
      <c r="G54" s="88">
        <v>0</v>
      </c>
      <c r="H54" s="88">
        <v>0</v>
      </c>
      <c r="I54" s="88">
        <v>0</v>
      </c>
      <c r="J54" s="88">
        <v>0</v>
      </c>
      <c r="K54" s="88">
        <v>0</v>
      </c>
      <c r="L54" s="88">
        <v>0</v>
      </c>
      <c r="M54" s="88">
        <v>0</v>
      </c>
      <c r="N54" s="88">
        <v>0</v>
      </c>
      <c r="O54" s="88">
        <v>0</v>
      </c>
      <c r="P54" s="88">
        <v>0</v>
      </c>
      <c r="Q54" s="88">
        <v>0</v>
      </c>
      <c r="R54" s="88"/>
      <c r="S54" s="88">
        <v>0</v>
      </c>
      <c r="T54" s="88">
        <v>0</v>
      </c>
      <c r="U54" s="88">
        <v>0</v>
      </c>
      <c r="V54" s="88">
        <v>0</v>
      </c>
      <c r="W54" s="88">
        <v>0</v>
      </c>
      <c r="X54" s="88">
        <v>0</v>
      </c>
      <c r="Y54" s="88">
        <v>0</v>
      </c>
      <c r="Z54" s="88">
        <v>0</v>
      </c>
      <c r="AA54" s="88">
        <v>0</v>
      </c>
      <c r="AB54" s="88">
        <v>0</v>
      </c>
      <c r="AC54" s="88">
        <v>0</v>
      </c>
      <c r="AD54" s="88">
        <v>0</v>
      </c>
      <c r="AE54" s="88">
        <v>0</v>
      </c>
      <c r="AF54" s="88">
        <v>0</v>
      </c>
      <c r="AG54" s="88">
        <v>0</v>
      </c>
      <c r="AH54" s="88">
        <v>0</v>
      </c>
      <c r="AI54" s="88">
        <v>0</v>
      </c>
      <c r="AJ54" s="88">
        <v>0</v>
      </c>
      <c r="AK54" s="88">
        <v>0</v>
      </c>
      <c r="AL54" s="88">
        <v>0</v>
      </c>
      <c r="AM54" s="88">
        <v>0</v>
      </c>
      <c r="AN54" s="88">
        <v>0</v>
      </c>
      <c r="AO54" s="88">
        <v>0</v>
      </c>
      <c r="AP54" s="88">
        <v>0</v>
      </c>
      <c r="AQ54" s="88">
        <v>0</v>
      </c>
      <c r="AR54" s="88">
        <v>0</v>
      </c>
      <c r="AS54" s="88">
        <v>0</v>
      </c>
      <c r="AT54" s="88">
        <v>0</v>
      </c>
      <c r="AU54" s="88">
        <v>0</v>
      </c>
      <c r="AV54" s="88">
        <v>0</v>
      </c>
      <c r="AW54" s="88"/>
      <c r="AX54" s="88">
        <v>0</v>
      </c>
      <c r="AY54" s="88">
        <v>0</v>
      </c>
      <c r="AZ54" s="105">
        <f>$D54-$BF54</f>
        <v>0</v>
      </c>
      <c r="BA54" s="88">
        <v>0</v>
      </c>
      <c r="BB54" s="88">
        <v>0</v>
      </c>
      <c r="BC54" s="88">
        <v>0</v>
      </c>
      <c r="BD54" s="88">
        <v>0</v>
      </c>
      <c r="BE54" s="88">
        <v>0</v>
      </c>
      <c r="BF54" s="88">
        <f>E54+SUM(S54:AA54)+SUM(AM54:AV54)+SUM(AX54:AY54)+SUM(BA54:BE54)</f>
        <v>0</v>
      </c>
      <c r="BG54" s="88">
        <f>AZ$60-BF54</f>
        <v>0</v>
      </c>
      <c r="BH54" s="148">
        <f t="shared" si="0"/>
        <v>0</v>
      </c>
    </row>
    <row r="55" spans="1:60" s="13" customFormat="1" ht="20.100000000000001" hidden="1" customHeight="1" x14ac:dyDescent="0.25">
      <c r="A55" s="12" t="s">
        <v>304</v>
      </c>
      <c r="B55" s="12" t="s">
        <v>131</v>
      </c>
      <c r="C55" s="162" t="s">
        <v>50</v>
      </c>
      <c r="D55" s="88">
        <v>0</v>
      </c>
      <c r="E55" s="88">
        <v>0</v>
      </c>
      <c r="F55" s="88">
        <v>0</v>
      </c>
      <c r="G55" s="88">
        <v>0</v>
      </c>
      <c r="H55" s="88">
        <v>0</v>
      </c>
      <c r="I55" s="88">
        <v>0</v>
      </c>
      <c r="J55" s="88">
        <v>0</v>
      </c>
      <c r="K55" s="88">
        <v>0</v>
      </c>
      <c r="L55" s="88">
        <v>0</v>
      </c>
      <c r="M55" s="88">
        <v>0</v>
      </c>
      <c r="N55" s="88">
        <v>0</v>
      </c>
      <c r="O55" s="88">
        <v>0</v>
      </c>
      <c r="P55" s="88">
        <v>0</v>
      </c>
      <c r="Q55" s="88">
        <v>0</v>
      </c>
      <c r="R55" s="88"/>
      <c r="S55" s="88">
        <v>0</v>
      </c>
      <c r="T55" s="88">
        <v>0</v>
      </c>
      <c r="U55" s="88">
        <v>0</v>
      </c>
      <c r="V55" s="88">
        <v>0</v>
      </c>
      <c r="W55" s="88">
        <v>0</v>
      </c>
      <c r="X55" s="88">
        <v>0</v>
      </c>
      <c r="Y55" s="88">
        <v>0</v>
      </c>
      <c r="Z55" s="88">
        <v>0</v>
      </c>
      <c r="AA55" s="88">
        <v>0</v>
      </c>
      <c r="AB55" s="88">
        <v>0</v>
      </c>
      <c r="AC55" s="88">
        <v>0</v>
      </c>
      <c r="AD55" s="88">
        <v>0</v>
      </c>
      <c r="AE55" s="88">
        <v>0</v>
      </c>
      <c r="AF55" s="88">
        <v>0</v>
      </c>
      <c r="AG55" s="88">
        <v>0</v>
      </c>
      <c r="AH55" s="88">
        <v>0</v>
      </c>
      <c r="AI55" s="88">
        <v>0</v>
      </c>
      <c r="AJ55" s="88">
        <v>0</v>
      </c>
      <c r="AK55" s="88">
        <v>0</v>
      </c>
      <c r="AL55" s="88">
        <v>0</v>
      </c>
      <c r="AM55" s="88">
        <v>0</v>
      </c>
      <c r="AN55" s="88">
        <v>0</v>
      </c>
      <c r="AO55" s="88">
        <v>0</v>
      </c>
      <c r="AP55" s="88">
        <v>0</v>
      </c>
      <c r="AQ55" s="88">
        <v>0</v>
      </c>
      <c r="AR55" s="88">
        <v>0</v>
      </c>
      <c r="AS55" s="88">
        <v>0</v>
      </c>
      <c r="AT55" s="88">
        <v>0</v>
      </c>
      <c r="AU55" s="88">
        <v>0</v>
      </c>
      <c r="AV55" s="88">
        <v>0</v>
      </c>
      <c r="AW55" s="88"/>
      <c r="AX55" s="88">
        <v>0</v>
      </c>
      <c r="AY55" s="88">
        <v>0</v>
      </c>
      <c r="AZ55" s="88">
        <v>0</v>
      </c>
      <c r="BA55" s="105">
        <v>0</v>
      </c>
      <c r="BB55" s="88">
        <v>0</v>
      </c>
      <c r="BC55" s="88">
        <v>0</v>
      </c>
      <c r="BD55" s="88">
        <v>0</v>
      </c>
      <c r="BE55" s="88">
        <v>0</v>
      </c>
      <c r="BF55" s="88">
        <f>E55+SUM(S55:AA55)+SUM(AM55:AV55)+SUM(AX55:AZ55)+SUM(BB55:BE55)</f>
        <v>0</v>
      </c>
      <c r="BG55" s="88">
        <f>BA$60-BF55</f>
        <v>0</v>
      </c>
      <c r="BH55" s="148">
        <f t="shared" si="0"/>
        <v>0</v>
      </c>
    </row>
    <row r="56" spans="1:60" s="13" customFormat="1" ht="20.100000000000001" hidden="1" customHeight="1" x14ac:dyDescent="0.25">
      <c r="A56" s="12" t="s">
        <v>304</v>
      </c>
      <c r="B56" s="12" t="s">
        <v>768</v>
      </c>
      <c r="C56" s="162" t="s">
        <v>51</v>
      </c>
      <c r="D56" s="88">
        <v>8567.17</v>
      </c>
      <c r="E56" s="88">
        <v>5.79</v>
      </c>
      <c r="F56" s="88">
        <v>0</v>
      </c>
      <c r="G56" s="88">
        <v>0</v>
      </c>
      <c r="H56" s="88">
        <v>0</v>
      </c>
      <c r="I56" s="88">
        <v>0</v>
      </c>
      <c r="J56" s="88">
        <v>0</v>
      </c>
      <c r="K56" s="88">
        <v>5.79</v>
      </c>
      <c r="L56" s="88">
        <v>0</v>
      </c>
      <c r="M56" s="88">
        <v>0</v>
      </c>
      <c r="N56" s="88">
        <v>0</v>
      </c>
      <c r="O56" s="88">
        <v>0</v>
      </c>
      <c r="P56" s="88">
        <v>0</v>
      </c>
      <c r="Q56" s="88">
        <v>0</v>
      </c>
      <c r="R56" s="88"/>
      <c r="S56" s="88">
        <v>0</v>
      </c>
      <c r="T56" s="88">
        <v>0.2</v>
      </c>
      <c r="U56" s="88">
        <v>1.77</v>
      </c>
      <c r="V56" s="88">
        <v>0</v>
      </c>
      <c r="W56" s="88">
        <v>0</v>
      </c>
      <c r="X56" s="88">
        <v>0.04</v>
      </c>
      <c r="Y56" s="88">
        <v>0</v>
      </c>
      <c r="Z56" s="88">
        <v>0</v>
      </c>
      <c r="AA56" s="88">
        <v>0.7</v>
      </c>
      <c r="AB56" s="88">
        <v>0.7</v>
      </c>
      <c r="AC56" s="88">
        <v>0</v>
      </c>
      <c r="AD56" s="88">
        <v>0</v>
      </c>
      <c r="AE56" s="88">
        <v>0</v>
      </c>
      <c r="AF56" s="88">
        <v>0</v>
      </c>
      <c r="AG56" s="88">
        <v>0</v>
      </c>
      <c r="AH56" s="88">
        <v>0</v>
      </c>
      <c r="AI56" s="88">
        <v>0</v>
      </c>
      <c r="AJ56" s="88">
        <v>0</v>
      </c>
      <c r="AK56" s="88">
        <v>0</v>
      </c>
      <c r="AL56" s="88">
        <v>0</v>
      </c>
      <c r="AM56" s="88">
        <v>0</v>
      </c>
      <c r="AN56" s="88">
        <v>0</v>
      </c>
      <c r="AO56" s="88">
        <v>0.11</v>
      </c>
      <c r="AP56" s="88">
        <v>0</v>
      </c>
      <c r="AQ56" s="88">
        <v>11.02</v>
      </c>
      <c r="AR56" s="88">
        <v>0</v>
      </c>
      <c r="AS56" s="88">
        <v>0</v>
      </c>
      <c r="AT56" s="88">
        <v>0</v>
      </c>
      <c r="AU56" s="88">
        <v>0</v>
      </c>
      <c r="AV56" s="88">
        <v>0</v>
      </c>
      <c r="AW56" s="88"/>
      <c r="AX56" s="88">
        <v>0</v>
      </c>
      <c r="AY56" s="88">
        <v>0</v>
      </c>
      <c r="AZ56" s="88">
        <v>0</v>
      </c>
      <c r="BA56" s="88">
        <v>0</v>
      </c>
      <c r="BB56" s="105">
        <f>ROUNDDOWN(8547.54,0)</f>
        <v>8547</v>
      </c>
      <c r="BC56" s="88">
        <v>0</v>
      </c>
      <c r="BD56" s="88">
        <v>0</v>
      </c>
      <c r="BE56" s="88">
        <v>0</v>
      </c>
      <c r="BF56" s="88">
        <f>E56+SUM(S56:AA56)+SUM(AM56:AV56)+SUM(AX56:BA56)+SUM(BC56:BE56)</f>
        <v>19.63</v>
      </c>
      <c r="BG56" s="88">
        <f>BB$60-BF56</f>
        <v>-19.63</v>
      </c>
      <c r="BH56" s="148">
        <f>ROUNDDOWN(D56+BG56,0)</f>
        <v>8547</v>
      </c>
    </row>
    <row r="57" spans="1:60" s="13" customFormat="1" ht="20.100000000000001" hidden="1" customHeight="1" x14ac:dyDescent="0.25">
      <c r="A57" s="12" t="s">
        <v>304</v>
      </c>
      <c r="B57" s="12" t="s">
        <v>133</v>
      </c>
      <c r="C57" s="162" t="s">
        <v>52</v>
      </c>
      <c r="D57" s="88">
        <v>5.6</v>
      </c>
      <c r="E57" s="88">
        <v>0</v>
      </c>
      <c r="F57" s="88">
        <v>0</v>
      </c>
      <c r="G57" s="88">
        <v>0</v>
      </c>
      <c r="H57" s="88">
        <v>0</v>
      </c>
      <c r="I57" s="88">
        <v>0</v>
      </c>
      <c r="J57" s="88">
        <v>0</v>
      </c>
      <c r="K57" s="88">
        <v>0</v>
      </c>
      <c r="L57" s="88">
        <v>0</v>
      </c>
      <c r="M57" s="88">
        <v>0</v>
      </c>
      <c r="N57" s="88">
        <v>0</v>
      </c>
      <c r="O57" s="88">
        <v>0</v>
      </c>
      <c r="P57" s="88">
        <v>0</v>
      </c>
      <c r="Q57" s="88">
        <v>0</v>
      </c>
      <c r="R57" s="88"/>
      <c r="S57" s="88">
        <v>0</v>
      </c>
      <c r="T57" s="88">
        <v>0</v>
      </c>
      <c r="U57" s="88">
        <v>0</v>
      </c>
      <c r="V57" s="88">
        <v>0</v>
      </c>
      <c r="W57" s="88">
        <v>0</v>
      </c>
      <c r="X57" s="88">
        <v>0</v>
      </c>
      <c r="Y57" s="88">
        <v>0</v>
      </c>
      <c r="Z57" s="88">
        <v>0</v>
      </c>
      <c r="AA57" s="88">
        <v>0</v>
      </c>
      <c r="AB57" s="88">
        <v>0</v>
      </c>
      <c r="AC57" s="88">
        <v>0</v>
      </c>
      <c r="AD57" s="88">
        <v>0</v>
      </c>
      <c r="AE57" s="88">
        <v>0</v>
      </c>
      <c r="AF57" s="88">
        <v>0</v>
      </c>
      <c r="AG57" s="88">
        <v>0</v>
      </c>
      <c r="AH57" s="88">
        <v>0</v>
      </c>
      <c r="AI57" s="88">
        <v>0</v>
      </c>
      <c r="AJ57" s="88">
        <v>0</v>
      </c>
      <c r="AK57" s="88">
        <v>0</v>
      </c>
      <c r="AL57" s="88">
        <v>0</v>
      </c>
      <c r="AM57" s="88">
        <v>0</v>
      </c>
      <c r="AN57" s="88">
        <v>0</v>
      </c>
      <c r="AO57" s="88">
        <v>0</v>
      </c>
      <c r="AP57" s="88">
        <v>0</v>
      </c>
      <c r="AQ57" s="88">
        <v>0</v>
      </c>
      <c r="AR57" s="88">
        <v>0</v>
      </c>
      <c r="AS57" s="88">
        <v>0</v>
      </c>
      <c r="AT57" s="88">
        <v>0</v>
      </c>
      <c r="AU57" s="88">
        <v>0</v>
      </c>
      <c r="AV57" s="88">
        <v>0</v>
      </c>
      <c r="AW57" s="88"/>
      <c r="AX57" s="88">
        <v>0</v>
      </c>
      <c r="AY57" s="88">
        <v>0</v>
      </c>
      <c r="AZ57" s="88">
        <v>0</v>
      </c>
      <c r="BA57" s="88">
        <v>0</v>
      </c>
      <c r="BB57" s="88">
        <v>0</v>
      </c>
      <c r="BC57" s="105">
        <v>5.6</v>
      </c>
      <c r="BD57" s="88">
        <v>0</v>
      </c>
      <c r="BE57" s="88">
        <v>0</v>
      </c>
      <c r="BF57" s="88">
        <f>E57+SUM(S57:AA57)+SUM(AM57:AV57)+SUM(AX57:BB57)+SUM(BD57:BE57)</f>
        <v>0</v>
      </c>
      <c r="BG57" s="88">
        <f>BC$60-BF57</f>
        <v>0</v>
      </c>
      <c r="BH57" s="148">
        <f t="shared" si="0"/>
        <v>5.6</v>
      </c>
    </row>
    <row r="58" spans="1:60" s="13" customFormat="1" ht="20.100000000000001" hidden="1" customHeight="1" x14ac:dyDescent="0.25">
      <c r="A58" s="12" t="s">
        <v>304</v>
      </c>
      <c r="B58" s="12" t="s">
        <v>135</v>
      </c>
      <c r="C58" s="162" t="s">
        <v>53</v>
      </c>
      <c r="D58" s="88">
        <v>23.95</v>
      </c>
      <c r="E58" s="88">
        <v>0</v>
      </c>
      <c r="F58" s="88">
        <v>0</v>
      </c>
      <c r="G58" s="88">
        <v>0</v>
      </c>
      <c r="H58" s="88">
        <v>0</v>
      </c>
      <c r="I58" s="88">
        <v>0</v>
      </c>
      <c r="J58" s="88">
        <v>0</v>
      </c>
      <c r="K58" s="88">
        <v>0</v>
      </c>
      <c r="L58" s="88">
        <v>0</v>
      </c>
      <c r="M58" s="88">
        <v>0</v>
      </c>
      <c r="N58" s="88">
        <v>0</v>
      </c>
      <c r="O58" s="88">
        <v>0</v>
      </c>
      <c r="P58" s="88">
        <v>0</v>
      </c>
      <c r="Q58" s="88">
        <v>0</v>
      </c>
      <c r="R58" s="88"/>
      <c r="S58" s="88">
        <v>0</v>
      </c>
      <c r="T58" s="88">
        <v>0</v>
      </c>
      <c r="U58" s="88">
        <v>0</v>
      </c>
      <c r="V58" s="88">
        <v>0</v>
      </c>
      <c r="W58" s="88">
        <v>0</v>
      </c>
      <c r="X58" s="88">
        <v>0</v>
      </c>
      <c r="Y58" s="88">
        <v>0</v>
      </c>
      <c r="Z58" s="88">
        <v>0</v>
      </c>
      <c r="AA58" s="88">
        <v>0</v>
      </c>
      <c r="AB58" s="88">
        <v>0</v>
      </c>
      <c r="AC58" s="88">
        <v>0</v>
      </c>
      <c r="AD58" s="88">
        <v>0</v>
      </c>
      <c r="AE58" s="88">
        <v>0</v>
      </c>
      <c r="AF58" s="88">
        <v>0</v>
      </c>
      <c r="AG58" s="88">
        <v>0</v>
      </c>
      <c r="AH58" s="88">
        <v>0</v>
      </c>
      <c r="AI58" s="88">
        <v>0</v>
      </c>
      <c r="AJ58" s="88">
        <v>0</v>
      </c>
      <c r="AK58" s="88">
        <v>0</v>
      </c>
      <c r="AL58" s="88">
        <v>0</v>
      </c>
      <c r="AM58" s="88">
        <v>0</v>
      </c>
      <c r="AN58" s="88">
        <v>0</v>
      </c>
      <c r="AO58" s="88">
        <v>0</v>
      </c>
      <c r="AP58" s="88">
        <v>0</v>
      </c>
      <c r="AQ58" s="88">
        <v>0</v>
      </c>
      <c r="AR58" s="88">
        <v>0</v>
      </c>
      <c r="AS58" s="88">
        <v>0</v>
      </c>
      <c r="AT58" s="88">
        <v>0</v>
      </c>
      <c r="AU58" s="88">
        <v>0</v>
      </c>
      <c r="AV58" s="88">
        <v>0</v>
      </c>
      <c r="AW58" s="88"/>
      <c r="AX58" s="88">
        <v>0</v>
      </c>
      <c r="AY58" s="88">
        <v>0</v>
      </c>
      <c r="AZ58" s="88">
        <v>0</v>
      </c>
      <c r="BA58" s="88">
        <v>0</v>
      </c>
      <c r="BB58" s="88">
        <v>0</v>
      </c>
      <c r="BC58" s="88">
        <v>0</v>
      </c>
      <c r="BD58" s="105">
        <v>23.95</v>
      </c>
      <c r="BE58" s="88">
        <v>0</v>
      </c>
      <c r="BF58" s="88">
        <f>E58+SUM(S58:AA58)+SUM(AM58:AV58)+SUM(AX58:BC58)+BE58</f>
        <v>0</v>
      </c>
      <c r="BG58" s="88">
        <f>BD$60-BF58</f>
        <v>0</v>
      </c>
      <c r="BH58" s="148">
        <f t="shared" si="0"/>
        <v>23.95</v>
      </c>
    </row>
    <row r="59" spans="1:60" s="11" customFormat="1" ht="15.95" customHeight="1" x14ac:dyDescent="0.25">
      <c r="A59" s="165">
        <v>3</v>
      </c>
      <c r="B59" s="10" t="s">
        <v>136</v>
      </c>
      <c r="C59" s="163" t="s">
        <v>54</v>
      </c>
      <c r="D59" s="94">
        <v>98.320000000000007</v>
      </c>
      <c r="E59" s="94">
        <v>82.73</v>
      </c>
      <c r="F59" s="94">
        <v>0</v>
      </c>
      <c r="G59" s="94">
        <v>0</v>
      </c>
      <c r="H59" s="94">
        <v>0</v>
      </c>
      <c r="I59" s="94">
        <v>0</v>
      </c>
      <c r="J59" s="94">
        <v>0</v>
      </c>
      <c r="K59" s="94">
        <v>82.73</v>
      </c>
      <c r="L59" s="94">
        <v>0</v>
      </c>
      <c r="M59" s="94">
        <v>0</v>
      </c>
      <c r="N59" s="94">
        <v>0</v>
      </c>
      <c r="O59" s="94">
        <v>0</v>
      </c>
      <c r="P59" s="94">
        <v>0</v>
      </c>
      <c r="Q59" s="94">
        <v>0</v>
      </c>
      <c r="R59" s="94">
        <v>15.59</v>
      </c>
      <c r="S59" s="94">
        <v>0</v>
      </c>
      <c r="T59" s="94">
        <v>0</v>
      </c>
      <c r="U59" s="94">
        <v>0</v>
      </c>
      <c r="V59" s="94">
        <v>0</v>
      </c>
      <c r="W59" s="94">
        <v>0</v>
      </c>
      <c r="X59" s="94">
        <v>9.58</v>
      </c>
      <c r="Y59" s="94">
        <v>0</v>
      </c>
      <c r="Z59" s="94">
        <v>0</v>
      </c>
      <c r="AA59" s="94">
        <v>2.23</v>
      </c>
      <c r="AB59" s="94">
        <v>0</v>
      </c>
      <c r="AC59" s="94">
        <v>0</v>
      </c>
      <c r="AD59" s="94">
        <v>0</v>
      </c>
      <c r="AE59" s="94">
        <v>0</v>
      </c>
      <c r="AF59" s="94">
        <v>0</v>
      </c>
      <c r="AG59" s="94">
        <v>0</v>
      </c>
      <c r="AH59" s="94">
        <v>2.23</v>
      </c>
      <c r="AI59" s="94">
        <v>0</v>
      </c>
      <c r="AJ59" s="94">
        <v>0</v>
      </c>
      <c r="AK59" s="94">
        <v>0</v>
      </c>
      <c r="AL59" s="94">
        <v>0</v>
      </c>
      <c r="AM59" s="94">
        <v>0</v>
      </c>
      <c r="AN59" s="94">
        <v>0</v>
      </c>
      <c r="AO59" s="94">
        <v>0</v>
      </c>
      <c r="AP59" s="94">
        <v>0</v>
      </c>
      <c r="AQ59" s="94">
        <v>3.78</v>
      </c>
      <c r="AR59" s="94">
        <v>0</v>
      </c>
      <c r="AS59" s="94">
        <v>0</v>
      </c>
      <c r="AT59" s="94">
        <v>0</v>
      </c>
      <c r="AU59" s="94">
        <v>0</v>
      </c>
      <c r="AV59" s="94">
        <v>0</v>
      </c>
      <c r="AW59" s="94">
        <v>0</v>
      </c>
      <c r="AX59" s="94">
        <v>0</v>
      </c>
      <c r="AY59" s="94">
        <v>0</v>
      </c>
      <c r="AZ59" s="94">
        <v>0</v>
      </c>
      <c r="BA59" s="94">
        <v>0</v>
      </c>
      <c r="BB59" s="94">
        <v>0</v>
      </c>
      <c r="BC59" s="94">
        <v>0</v>
      </c>
      <c r="BD59" s="94">
        <v>0</v>
      </c>
      <c r="BE59" s="104">
        <f>$D59-$BF59</f>
        <v>0</v>
      </c>
      <c r="BF59" s="94">
        <f>E59+R59</f>
        <v>98.320000000000007</v>
      </c>
      <c r="BG59" s="94">
        <f>BE$60-BF59</f>
        <v>-98.320000000000007</v>
      </c>
      <c r="BH59" s="147">
        <f t="shared" si="0"/>
        <v>0</v>
      </c>
    </row>
    <row r="60" spans="1:60" s="11" customFormat="1" ht="15.95" customHeight="1" x14ac:dyDescent="0.25">
      <c r="A60" s="165"/>
      <c r="B60" s="17" t="s">
        <v>137</v>
      </c>
      <c r="C60" s="17"/>
      <c r="D60" s="94"/>
      <c r="E60" s="94">
        <f>E20+E59</f>
        <v>756.71</v>
      </c>
      <c r="F60" s="94">
        <f>SUM(F12:F20)+F59</f>
        <v>165</v>
      </c>
      <c r="G60" s="94">
        <f>SUM(G10:G20)+G59</f>
        <v>165</v>
      </c>
      <c r="H60" s="94">
        <f>H9+SUM(H11:H20)+H59</f>
        <v>0</v>
      </c>
      <c r="I60" s="94">
        <f>SUM(I9:I10)+SUM(I12:I20)+I59</f>
        <v>0</v>
      </c>
      <c r="J60" s="94">
        <f>J8+SUM(J13:J20)+J59</f>
        <v>760.47</v>
      </c>
      <c r="K60" s="94">
        <f>K8+K12+SUM(K14:K20)+K59</f>
        <v>9658.2400000000016</v>
      </c>
      <c r="L60" s="94">
        <f>L8+SUM(L12:L13)+SUM(L15:L20)+L59</f>
        <v>0</v>
      </c>
      <c r="M60" s="94">
        <f>M8+SUM(M12:M14)+SUM(M16:M20)+M59</f>
        <v>0</v>
      </c>
      <c r="N60" s="94">
        <f>N8+SUM(N12:N15)+SUM(N17:N20)+N59</f>
        <v>0</v>
      </c>
      <c r="O60" s="94">
        <f>O8+SUM(O12:O16)+SUM(O18:O20)+O59</f>
        <v>0</v>
      </c>
      <c r="P60" s="94">
        <f>P8+SUM(P12:P17)+SUM(P19:P20)+P59</f>
        <v>0</v>
      </c>
      <c r="Q60" s="94">
        <f>Q8+SUM(Q12:Q18)+Q20+Q59</f>
        <v>367.57</v>
      </c>
      <c r="R60" s="94">
        <f>R7+R59</f>
        <v>5834.130000000001</v>
      </c>
      <c r="S60" s="94">
        <f>S7+SUM(S22:S29)+SUM(S41:S51)+S59</f>
        <v>249.96</v>
      </c>
      <c r="T60" s="94">
        <f>T7+T21+SUM(T23:T29)+SUM(T41:T51)+T59</f>
        <v>100.55000000000004</v>
      </c>
      <c r="U60" s="94">
        <f>U7+SUM(U21:U22)+SUM(U24:U29)+SUM(U41:U51)+U59</f>
        <v>1959.36</v>
      </c>
      <c r="V60" s="94">
        <f>V7+SUM(V21:V23)+SUM(V25:V29)+SUM(V41:V51)+V59</f>
        <v>0</v>
      </c>
      <c r="W60" s="94">
        <f>W7+SUM(W21:W24)+SUM(W26:W29)+SUM(W41:W51)+W59</f>
        <v>176</v>
      </c>
      <c r="X60" s="94">
        <f>X7+SUM(X21:X25)+SUM(X27:X29)+SUM(X41:X51)+X59</f>
        <v>169.47</v>
      </c>
      <c r="Y60" s="94">
        <f>Y7+SUM(Y21:Y26)+SUM(Y28:Y29)+SUM(Y41:Y51)+Y59</f>
        <v>68.109999999999985</v>
      </c>
      <c r="Z60" s="94">
        <f>Z7+SUM(Z21:Z27)+SUM(Z29)+SUM(Z41:Z51)+Z59</f>
        <v>0</v>
      </c>
      <c r="AA60" s="94">
        <f>AA7+SUM(AA21:AA28)+SUM(AA41:AA51)+AA59</f>
        <v>2413.5500000000015</v>
      </c>
      <c r="AB60" s="94">
        <f>AB7+SUM(AB21:AB28)+SUM(AB31:AB51)+AB59</f>
        <v>94.6</v>
      </c>
      <c r="AC60" s="94">
        <f>AC7+SUM(AC21:AC28)+AC30+SUM(AC32:AC51)+AC59</f>
        <v>53.92</v>
      </c>
      <c r="AD60" s="94">
        <f>AD7+SUM(AD21:AD28)+SUM(AD30:AD31)+SUM(AD33:AD51)+AD59</f>
        <v>721.06000000000029</v>
      </c>
      <c r="AE60" s="94">
        <f>AE7+SUM(AE21:AE28)+SUM(AE30:AE32)+SUM(AE34:AE51)+AE59</f>
        <v>539.51</v>
      </c>
      <c r="AF60" s="94">
        <f>AF7+SUM(AF21:AF28)+SUM(AF30:AF33)+SUM(AF35:AF51)+AF59</f>
        <v>14.18</v>
      </c>
      <c r="AG60" s="94">
        <f>AG7+SUM(AG21:AG28)+SUM(AG30:AG34)+SUM(AG36:AG51)+AG59</f>
        <v>3.02</v>
      </c>
      <c r="AH60" s="94">
        <f>AH7+SUM(AH21:AH28)+SUM(AH30:AH35)+SUM(AH37:AH51)+AH59</f>
        <v>892.78000000000043</v>
      </c>
      <c r="AI60" s="94">
        <f>AI7+SUM(AI21:AI28)+SUM(AI30:AI36)+SUM(AI38:AI51)+AI59</f>
        <v>44.930000000000007</v>
      </c>
      <c r="AJ60" s="94">
        <f>AJ7+SUM(AJ21:AJ28)+SUM(AJ30:AJ37)+SUM(AJ39:AJ51)+AJ59</f>
        <v>31.910000000000004</v>
      </c>
      <c r="AK60" s="94">
        <f>AK7+SUM(AK21:AK28)+SUM(AK30:AK38)+SUM(AK40:AK51)+AK59</f>
        <v>2.85</v>
      </c>
      <c r="AL60" s="94">
        <f>AL7+SUM(AL21:AL28)+SUM(AL30:AL39)+SUM(AL41:AL51)+AL59</f>
        <v>23.53</v>
      </c>
      <c r="AM60" s="94">
        <f>AM7+SUM(AM21:AM29)+SUM(AM42:AM51)+AM59</f>
        <v>37.17</v>
      </c>
      <c r="AN60" s="94">
        <f>AN7+SUM(AN21:AN29)+AN41+SUM(AN43:AN51)+AN59</f>
        <v>0</v>
      </c>
      <c r="AO60" s="94">
        <f>AO7+SUM(AO21:AO29)+SUM(AO41:AO42)+SUM(AO44:AO51)+AO59</f>
        <v>124.78999999999998</v>
      </c>
      <c r="AP60" s="94">
        <f>AP7+SUM(AP21:AP29)+SUM(AP41:AP43)+SUM(AP45:AP51)+AP59</f>
        <v>145.47999999999999</v>
      </c>
      <c r="AQ60" s="94">
        <f>AQ7+SUM(AQ21:AQ29)+SUM(AQ41:AQ44)+SUM(AQ46:AQ51)+AQ59</f>
        <v>1471.2599999999998</v>
      </c>
      <c r="AR60" s="94">
        <f>AR7+SUM(AR21:AR29)+SUM(AR41:AR45)+SUM(AR47:AR51)+AR59</f>
        <v>18.759999999999998</v>
      </c>
      <c r="AS60" s="94">
        <f>AS7+SUM(AS21:AS29)+SUM(AS41:AS46)+SUM(AS48:AS51)+AS59</f>
        <v>0</v>
      </c>
      <c r="AT60" s="94">
        <f>AT7+SUM(AT21:AT29)+SUM(AT41:AT47)+SUM(AT49:AT51)+AT59</f>
        <v>0</v>
      </c>
      <c r="AU60" s="94">
        <f>AU7+SUM(AU21:AU29)+SUM(AU41:AU48)+SUM(AU50:AU51)+AU59</f>
        <v>7.58</v>
      </c>
      <c r="AV60" s="94">
        <f>AV7+SUM(AV21:AV29)+SUM(AV41:AV49)+SUM(AV51)+AV59</f>
        <v>77.3</v>
      </c>
      <c r="AW60" s="94">
        <f>AW7+SUM(AW21:AW29)+SUM(AW41:AW50)+AW59</f>
        <v>0</v>
      </c>
      <c r="AX60" s="94">
        <f>AX7+SUM(AX21:AX29)+SUM(AX41:AX50)+SUM(AX53:AX59)</f>
        <v>0</v>
      </c>
      <c r="AY60" s="94">
        <f>AY7+SUM(AY21:AY29)+SUM(AY41:AY50)+AY52+SUM(AY54:AY59)</f>
        <v>0</v>
      </c>
      <c r="AZ60" s="94">
        <f>AZ7+SUM(AZ21:AZ29)+SUM(AZ41:AZ50)+SUM(AZ52:AZ53)+SUM(AZ55:AZ59)</f>
        <v>0</v>
      </c>
      <c r="BA60" s="94">
        <f>BA7+SUM(BA21:BA29)+SUM(BA41:BA50)+SUM(BA52:BA54)+SUM(BA56:BA59)</f>
        <v>0</v>
      </c>
      <c r="BB60" s="94">
        <f>BB7+SUM(BB21:BB29)+SUM(BB41:BB50)+SUM(BB52:BB55)+SUM(BB57:BB59)</f>
        <v>0</v>
      </c>
      <c r="BC60" s="94">
        <f>BC7+SUM(BC21:BC29)+SUM(BC41:BC50)+SUM(BC52:BC56)+SUM(BC58:BC59)</f>
        <v>0</v>
      </c>
      <c r="BD60" s="94">
        <f>BD7+SUM(BD21:BD29)+SUM(BD41:BD50)+SUM(BD52:BD57)+BD59</f>
        <v>0</v>
      </c>
      <c r="BE60" s="94">
        <f>BE7+BE20</f>
        <v>0</v>
      </c>
      <c r="BF60" s="94"/>
      <c r="BG60" s="94"/>
      <c r="BH60" s="94"/>
    </row>
    <row r="61" spans="1:60" s="11" customFormat="1" ht="15.95" customHeight="1" x14ac:dyDescent="0.25">
      <c r="A61" s="165"/>
      <c r="B61" s="17" t="s">
        <v>281</v>
      </c>
      <c r="C61" s="17"/>
      <c r="D61" s="94"/>
      <c r="E61" s="94">
        <f>E7+E60</f>
        <v>109689.60000000002</v>
      </c>
      <c r="F61" s="94">
        <f>F8+F60</f>
        <v>76530</v>
      </c>
      <c r="G61" s="94">
        <f>G9+G60</f>
        <v>76530</v>
      </c>
      <c r="H61" s="94">
        <f>H10+H60</f>
        <v>0</v>
      </c>
      <c r="I61" s="94">
        <f>I11+I60</f>
        <v>0</v>
      </c>
      <c r="J61" s="94">
        <f>J12+J60</f>
        <v>2044.2</v>
      </c>
      <c r="K61" s="94">
        <f>K13+K60</f>
        <v>29241.86</v>
      </c>
      <c r="L61" s="94">
        <f>L14+L60</f>
        <v>0</v>
      </c>
      <c r="M61" s="94">
        <f>M15+M60</f>
        <v>0</v>
      </c>
      <c r="N61" s="94">
        <f>N16+N60</f>
        <v>0</v>
      </c>
      <c r="O61" s="94">
        <f>O17+O60</f>
        <v>1500</v>
      </c>
      <c r="P61" s="94">
        <f>P18+P60</f>
        <v>0</v>
      </c>
      <c r="Q61" s="94">
        <f>Q19+Q60</f>
        <v>373.54</v>
      </c>
      <c r="R61" s="94">
        <f>R20+R60</f>
        <v>34206.760000000009</v>
      </c>
      <c r="S61" s="94">
        <f>S21+S60</f>
        <v>922</v>
      </c>
      <c r="T61" s="94">
        <f>T22+T60</f>
        <v>165.00000000000003</v>
      </c>
      <c r="U61" s="94">
        <f>U23+U60</f>
        <v>2350</v>
      </c>
      <c r="V61" s="94">
        <f>V24+V60</f>
        <v>0</v>
      </c>
      <c r="W61" s="94">
        <f>W25+W60</f>
        <v>176</v>
      </c>
      <c r="X61" s="94">
        <f>X26+X60</f>
        <v>319.29999999999995</v>
      </c>
      <c r="Y61" s="94">
        <f>Y27+Y60</f>
        <v>746.8</v>
      </c>
      <c r="Z61" s="94">
        <f>Z28+Z60</f>
        <v>0</v>
      </c>
      <c r="AA61" s="94">
        <f>AA29+AA60</f>
        <v>11559.580000000004</v>
      </c>
      <c r="AB61" s="94">
        <f>AB30+AB60</f>
        <v>177</v>
      </c>
      <c r="AC61" s="94">
        <f>AC31+AC60</f>
        <v>138</v>
      </c>
      <c r="AD61" s="94">
        <f>AD32+AD60</f>
        <v>1211.0000000000005</v>
      </c>
      <c r="AE61" s="94">
        <f>AE33+AE60</f>
        <v>591</v>
      </c>
      <c r="AF61" s="94">
        <f>AF34+AF60</f>
        <v>14.209999999999999</v>
      </c>
      <c r="AG61" s="94">
        <f>AG35+AG60</f>
        <v>6.1899999999999995</v>
      </c>
      <c r="AH61" s="94">
        <f>AH36+AH60</f>
        <v>4205.4800000000014</v>
      </c>
      <c r="AI61" s="94">
        <f>AI37+AI60</f>
        <v>4881.5300000000007</v>
      </c>
      <c r="AJ61" s="94">
        <f>AJ38+AJ60</f>
        <v>251.45000000000002</v>
      </c>
      <c r="AK61" s="94">
        <f>AK39+AK60</f>
        <v>32.42</v>
      </c>
      <c r="AL61" s="94">
        <f>AL40+AL60</f>
        <v>51.300000000000011</v>
      </c>
      <c r="AM61" s="94">
        <f>AM41+AM60</f>
        <v>43</v>
      </c>
      <c r="AN61" s="94">
        <f>AN42+AN60</f>
        <v>0</v>
      </c>
      <c r="AO61" s="94">
        <f>AO43+AO60</f>
        <v>159.99999999999997</v>
      </c>
      <c r="AP61" s="94">
        <f>AP44+AP60</f>
        <v>2726.5499999999997</v>
      </c>
      <c r="AQ61" s="94">
        <f>AQ45+AQ60</f>
        <v>5768</v>
      </c>
      <c r="AR61" s="94">
        <f>AR46+AR60</f>
        <v>226.40999999999997</v>
      </c>
      <c r="AS61" s="94">
        <f>AS47+AS60</f>
        <v>0</v>
      </c>
      <c r="AT61" s="94">
        <f>AT48+AT60</f>
        <v>0</v>
      </c>
      <c r="AU61" s="94">
        <f>AU49+AU60</f>
        <v>156.59</v>
      </c>
      <c r="AV61" s="94">
        <f>AV50+AV60</f>
        <v>294.67</v>
      </c>
      <c r="AW61" s="94">
        <f>AW51+AW60</f>
        <v>8592</v>
      </c>
      <c r="AX61" s="94">
        <f>AX52+AX60</f>
        <v>15.769999999999998</v>
      </c>
      <c r="AY61" s="94">
        <f>AY53+AY60</f>
        <v>0</v>
      </c>
      <c r="AZ61" s="94">
        <f>AZ54+AZ60</f>
        <v>0</v>
      </c>
      <c r="BA61" s="94">
        <f>BA55+BA60</f>
        <v>0</v>
      </c>
      <c r="BB61" s="94">
        <f>BB56+BB60</f>
        <v>8547</v>
      </c>
      <c r="BC61" s="94">
        <f>BC57+BC60</f>
        <v>5.6</v>
      </c>
      <c r="BD61" s="94">
        <f>BD58+BD60</f>
        <v>23.95</v>
      </c>
      <c r="BE61" s="94">
        <f>BE59+BE60</f>
        <v>0</v>
      </c>
      <c r="BF61" s="94"/>
      <c r="BG61" s="94"/>
      <c r="BH61" s="94"/>
    </row>
    <row r="62" spans="1:60" s="13" customFormat="1" ht="15.95" customHeight="1" x14ac:dyDescent="0.25">
      <c r="A62" s="240" t="s">
        <v>919</v>
      </c>
      <c r="B62" s="240"/>
      <c r="C62" s="240"/>
      <c r="D62" s="240"/>
      <c r="E62" s="240"/>
      <c r="F62" s="240"/>
      <c r="G62" s="240"/>
      <c r="H62" s="240"/>
      <c r="I62" s="240"/>
      <c r="J62" s="240"/>
      <c r="K62" s="240"/>
      <c r="L62" s="240"/>
      <c r="M62" s="240"/>
      <c r="N62" s="240"/>
      <c r="O62" s="240"/>
      <c r="P62" s="240"/>
      <c r="Q62" s="240"/>
      <c r="R62" s="240"/>
      <c r="S62" s="240"/>
      <c r="T62" s="240"/>
      <c r="U62" s="240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  <c r="AN62" s="240"/>
      <c r="AO62" s="240"/>
      <c r="AP62" s="240"/>
      <c r="AQ62" s="240"/>
      <c r="AR62" s="240"/>
      <c r="AS62" s="240"/>
      <c r="AT62" s="240"/>
      <c r="AU62" s="240"/>
      <c r="AV62" s="240"/>
      <c r="AW62" s="240"/>
      <c r="AX62" s="240"/>
      <c r="AY62" s="240"/>
      <c r="AZ62" s="240"/>
      <c r="BA62" s="240"/>
      <c r="BB62" s="240"/>
      <c r="BC62" s="240"/>
      <c r="BD62" s="240"/>
      <c r="BE62" s="240"/>
      <c r="BF62" s="240"/>
      <c r="BG62" s="240"/>
      <c r="BH62" s="240"/>
    </row>
  </sheetData>
  <mergeCells count="12">
    <mergeCell ref="A62:BH62"/>
    <mergeCell ref="BH4:BH5"/>
    <mergeCell ref="A1:B1"/>
    <mergeCell ref="A2:BH2"/>
    <mergeCell ref="BD3:BH3"/>
    <mergeCell ref="A4:A5"/>
    <mergeCell ref="B4:B5"/>
    <mergeCell ref="C4:C5"/>
    <mergeCell ref="D4:D5"/>
    <mergeCell ref="E4:BE4"/>
    <mergeCell ref="BF4:BF5"/>
    <mergeCell ref="BG4:BG5"/>
  </mergeCells>
  <printOptions horizontalCentered="1" verticalCentered="1"/>
  <pageMargins left="0.51181102362204722" right="0.19685039370078741" top="0.19685039370078741" bottom="0.19685039370078741" header="0.11811023622047245" footer="0.11811023622047245"/>
  <pageSetup paperSize="32767" firstPageNumber="36" orientation="landscape" useFirstPageNumber="1" r:id="rId1"/>
  <headerFooter>
    <oddFooter>&amp;L&amp;"Times New Roman,Regular"Biểu 16/CT&amp;R&amp;"Times New Roman,Regular"Trang &amp;P</oddFooter>
  </headerFooter>
  <ignoredErrors>
    <ignoredError sqref="BH51" formula="1"/>
    <ignoredError sqref="D7:D8 D29 D20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0"/>
  <sheetViews>
    <sheetView showZeros="0" zoomScaleNormal="100" workbookViewId="0">
      <pane xSplit="5" ySplit="8" topLeftCell="F50" activePane="bottomRight" state="frozen"/>
      <selection activeCell="F7" sqref="F7"/>
      <selection pane="topRight" activeCell="F7" sqref="F7"/>
      <selection pane="bottomLeft" activeCell="F7" sqref="F7"/>
      <selection pane="bottomRight" activeCell="O21" sqref="O21"/>
    </sheetView>
  </sheetViews>
  <sheetFormatPr defaultColWidth="9.140625" defaultRowHeight="12.75" x14ac:dyDescent="0.25"/>
  <cols>
    <col min="1" max="1" width="4.140625" style="33" bestFit="1" customWidth="1"/>
    <col min="2" max="2" width="38.85546875" style="33" customWidth="1"/>
    <col min="3" max="3" width="5.7109375" style="149" bestFit="1" customWidth="1"/>
    <col min="4" max="4" width="12.140625" style="149" bestFit="1" customWidth="1"/>
    <col min="5" max="5" width="9.7109375" style="149" customWidth="1"/>
    <col min="6" max="6" width="7.28515625" style="149" bestFit="1" customWidth="1"/>
    <col min="7" max="10" width="8.42578125" style="149" bestFit="1" customWidth="1"/>
    <col min="11" max="11" width="8.5703125" style="149" bestFit="1" customWidth="1"/>
    <col min="12" max="12" width="7" style="149" bestFit="1" customWidth="1"/>
    <col min="13" max="14" width="7.140625" style="149" bestFit="1" customWidth="1"/>
    <col min="15" max="15" width="9.140625" style="33"/>
    <col min="16" max="16" width="10.85546875" style="33" bestFit="1" customWidth="1"/>
    <col min="17" max="16384" width="9.140625" style="33"/>
  </cols>
  <sheetData>
    <row r="1" spans="1:14" ht="21" customHeight="1" x14ac:dyDescent="0.25">
      <c r="A1" s="192" t="s">
        <v>159</v>
      </c>
      <c r="B1" s="192"/>
    </row>
    <row r="2" spans="1:14" ht="24.75" customHeight="1" x14ac:dyDescent="0.25">
      <c r="A2" s="193" t="s">
        <v>806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</row>
    <row r="3" spans="1:14" ht="14.25" hidden="1" x14ac:dyDescent="0.25">
      <c r="A3" s="177"/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</row>
    <row r="4" spans="1:14" ht="20.100000000000001" customHeight="1" x14ac:dyDescent="0.25">
      <c r="A4" s="194" t="s">
        <v>138</v>
      </c>
      <c r="B4" s="194" t="s">
        <v>1</v>
      </c>
      <c r="C4" s="194" t="s">
        <v>2</v>
      </c>
      <c r="D4" s="196" t="s">
        <v>160</v>
      </c>
      <c r="E4" s="196" t="s">
        <v>161</v>
      </c>
      <c r="F4" s="198" t="s">
        <v>920</v>
      </c>
      <c r="G4" s="198"/>
      <c r="H4" s="198"/>
      <c r="I4" s="198"/>
      <c r="J4" s="198"/>
      <c r="K4" s="198"/>
      <c r="L4" s="198"/>
      <c r="M4" s="198"/>
      <c r="N4" s="198"/>
    </row>
    <row r="5" spans="1:14" ht="29.25" customHeight="1" x14ac:dyDescent="0.25">
      <c r="A5" s="195"/>
      <c r="B5" s="194"/>
      <c r="C5" s="195"/>
      <c r="D5" s="197"/>
      <c r="E5" s="196"/>
      <c r="F5" s="178" t="s">
        <v>284</v>
      </c>
      <c r="G5" s="178" t="s">
        <v>285</v>
      </c>
      <c r="H5" s="178" t="s">
        <v>286</v>
      </c>
      <c r="I5" s="178" t="s">
        <v>898</v>
      </c>
      <c r="J5" s="178" t="s">
        <v>288</v>
      </c>
      <c r="K5" s="178" t="s">
        <v>289</v>
      </c>
      <c r="L5" s="178" t="s">
        <v>290</v>
      </c>
      <c r="M5" s="178" t="s">
        <v>291</v>
      </c>
      <c r="N5" s="178" t="s">
        <v>292</v>
      </c>
    </row>
    <row r="6" spans="1:14" s="122" customFormat="1" ht="20.100000000000001" customHeight="1" x14ac:dyDescent="0.25">
      <c r="A6" s="121">
        <v>-1</v>
      </c>
      <c r="B6" s="121">
        <v>-2</v>
      </c>
      <c r="C6" s="121">
        <v>-3</v>
      </c>
      <c r="D6" s="121" t="s">
        <v>704</v>
      </c>
      <c r="E6" s="121">
        <v>-5</v>
      </c>
      <c r="F6" s="121">
        <v>-6</v>
      </c>
      <c r="G6" s="121">
        <v>-7</v>
      </c>
      <c r="H6" s="121">
        <v>-8</v>
      </c>
      <c r="I6" s="121">
        <v>-9</v>
      </c>
      <c r="J6" s="121">
        <v>-10</v>
      </c>
      <c r="K6" s="121">
        <v>-11</v>
      </c>
      <c r="L6" s="121">
        <v>-12</v>
      </c>
      <c r="M6" s="121">
        <v>-13</v>
      </c>
      <c r="N6" s="121">
        <v>-14</v>
      </c>
    </row>
    <row r="7" spans="1:14" s="38" customFormat="1" ht="20.100000000000001" customHeight="1" x14ac:dyDescent="0.25">
      <c r="A7" s="36"/>
      <c r="B7" s="37" t="s">
        <v>162</v>
      </c>
      <c r="C7" s="37"/>
      <c r="D7" s="147">
        <f>SUM(F7:N7)</f>
        <v>143896.59999999998</v>
      </c>
      <c r="E7" s="147">
        <f t="shared" ref="E7:N7" si="0">E8+E22+E63</f>
        <v>100.00000000000001</v>
      </c>
      <c r="F7" s="147">
        <f t="shared" si="0"/>
        <v>2923.33</v>
      </c>
      <c r="G7" s="147">
        <f t="shared" si="0"/>
        <v>7113.23</v>
      </c>
      <c r="H7" s="147">
        <f t="shared" si="0"/>
        <v>6680.5499999999993</v>
      </c>
      <c r="I7" s="147">
        <f t="shared" si="0"/>
        <v>13193.43</v>
      </c>
      <c r="J7" s="147">
        <f t="shared" si="0"/>
        <v>12202.399999999998</v>
      </c>
      <c r="K7" s="147">
        <f t="shared" si="0"/>
        <v>12526.379999999997</v>
      </c>
      <c r="L7" s="147">
        <f t="shared" si="0"/>
        <v>31981.49</v>
      </c>
      <c r="M7" s="147">
        <f t="shared" si="0"/>
        <v>26693.43</v>
      </c>
      <c r="N7" s="147">
        <f t="shared" si="0"/>
        <v>30582.36</v>
      </c>
    </row>
    <row r="8" spans="1:14" s="38" customFormat="1" ht="20.100000000000001" customHeight="1" x14ac:dyDescent="0.25">
      <c r="A8" s="39">
        <v>1</v>
      </c>
      <c r="B8" s="39" t="s">
        <v>56</v>
      </c>
      <c r="C8" s="180" t="s">
        <v>5</v>
      </c>
      <c r="D8" s="147">
        <f t="shared" ref="D8:D41" si="1">SUM(F8:N8)</f>
        <v>114751.43000000001</v>
      </c>
      <c r="E8" s="79">
        <f>D8/$D$7*100</f>
        <v>79.745754937920722</v>
      </c>
      <c r="F8" s="147">
        <f>F10+SUM(F14:F21)</f>
        <v>632.96</v>
      </c>
      <c r="G8" s="147">
        <f t="shared" ref="G8:N8" si="2">G10+SUM(G14:G21)</f>
        <v>3692.97</v>
      </c>
      <c r="H8" s="147">
        <f t="shared" si="2"/>
        <v>3867.21</v>
      </c>
      <c r="I8" s="147">
        <f t="shared" si="2"/>
        <v>9873.91</v>
      </c>
      <c r="J8" s="147">
        <f t="shared" si="2"/>
        <v>7991.5099999999993</v>
      </c>
      <c r="K8" s="147">
        <f t="shared" si="2"/>
        <v>10470.849999999999</v>
      </c>
      <c r="L8" s="147">
        <f t="shared" si="2"/>
        <v>28162.09</v>
      </c>
      <c r="M8" s="147">
        <f t="shared" si="2"/>
        <v>22888.41</v>
      </c>
      <c r="N8" s="147">
        <f t="shared" si="2"/>
        <v>27171.52</v>
      </c>
    </row>
    <row r="9" spans="1:14" s="42" customFormat="1" ht="20.100000000000001" hidden="1" customHeight="1" x14ac:dyDescent="0.25">
      <c r="A9" s="40"/>
      <c r="B9" s="40" t="s">
        <v>163</v>
      </c>
      <c r="C9" s="41"/>
      <c r="D9" s="87"/>
      <c r="E9" s="85"/>
      <c r="F9" s="87"/>
      <c r="G9" s="87"/>
      <c r="H9" s="87"/>
      <c r="I9" s="87"/>
      <c r="J9" s="87"/>
      <c r="K9" s="87"/>
      <c r="L9" s="87"/>
      <c r="M9" s="87"/>
      <c r="N9" s="87"/>
    </row>
    <row r="10" spans="1:14" ht="20.100000000000001" customHeight="1" x14ac:dyDescent="0.25">
      <c r="A10" s="183" t="s">
        <v>57</v>
      </c>
      <c r="B10" s="183" t="s">
        <v>58</v>
      </c>
      <c r="C10" s="178" t="s">
        <v>6</v>
      </c>
      <c r="D10" s="148">
        <f t="shared" si="1"/>
        <v>88007.91</v>
      </c>
      <c r="E10" s="74">
        <f>D10/$D$8*100</f>
        <v>76.69439064942371</v>
      </c>
      <c r="F10" s="148">
        <f>SUM(F11:F13)</f>
        <v>127.4</v>
      </c>
      <c r="G10" s="148">
        <f t="shared" ref="G10:N10" si="3">SUM(G11:G13)</f>
        <v>1266.6199999999999</v>
      </c>
      <c r="H10" s="148">
        <f t="shared" si="3"/>
        <v>331.44</v>
      </c>
      <c r="I10" s="148">
        <f t="shared" si="3"/>
        <v>6023.71</v>
      </c>
      <c r="J10" s="148">
        <f t="shared" si="3"/>
        <v>5560.73</v>
      </c>
      <c r="K10" s="148">
        <f t="shared" si="3"/>
        <v>3443.79</v>
      </c>
      <c r="L10" s="148">
        <f t="shared" si="3"/>
        <v>25470.77</v>
      </c>
      <c r="M10" s="148">
        <f t="shared" si="3"/>
        <v>20519.77</v>
      </c>
      <c r="N10" s="148">
        <f t="shared" si="3"/>
        <v>25263.68</v>
      </c>
    </row>
    <row r="11" spans="1:14" s="42" customFormat="1" ht="20.100000000000001" customHeight="1" x14ac:dyDescent="0.25">
      <c r="A11" s="40"/>
      <c r="B11" s="40" t="s">
        <v>59</v>
      </c>
      <c r="C11" s="41" t="s">
        <v>7</v>
      </c>
      <c r="D11" s="87">
        <f t="shared" si="1"/>
        <v>88007.91</v>
      </c>
      <c r="E11" s="85">
        <f>D11/$D$8*100</f>
        <v>76.69439064942371</v>
      </c>
      <c r="F11" s="87">
        <v>127.4</v>
      </c>
      <c r="G11" s="87">
        <v>1266.6199999999999</v>
      </c>
      <c r="H11" s="87">
        <v>331.44</v>
      </c>
      <c r="I11" s="87">
        <v>6023.71</v>
      </c>
      <c r="J11" s="87">
        <v>5560.73</v>
      </c>
      <c r="K11" s="87">
        <v>3443.79</v>
      </c>
      <c r="L11" s="87">
        <v>25470.77</v>
      </c>
      <c r="M11" s="87">
        <v>20519.77</v>
      </c>
      <c r="N11" s="87">
        <v>25263.68</v>
      </c>
    </row>
    <row r="12" spans="1:14" s="42" customFormat="1" ht="20.100000000000001" hidden="1" customHeight="1" x14ac:dyDescent="0.25">
      <c r="A12" s="40"/>
      <c r="B12" s="40" t="s">
        <v>60</v>
      </c>
      <c r="C12" s="41" t="s">
        <v>8</v>
      </c>
      <c r="D12" s="87">
        <f t="shared" si="1"/>
        <v>0</v>
      </c>
      <c r="E12" s="85">
        <f>D12/$D$8*100</f>
        <v>0</v>
      </c>
      <c r="F12" s="87"/>
      <c r="G12" s="87"/>
      <c r="H12" s="87"/>
      <c r="I12" s="87"/>
      <c r="J12" s="87"/>
      <c r="K12" s="87"/>
      <c r="L12" s="87"/>
      <c r="M12" s="87"/>
      <c r="N12" s="87"/>
    </row>
    <row r="13" spans="1:14" s="42" customFormat="1" ht="20.100000000000001" hidden="1" customHeight="1" x14ac:dyDescent="0.25">
      <c r="A13" s="40"/>
      <c r="B13" s="40" t="s">
        <v>61</v>
      </c>
      <c r="C13" s="41" t="s">
        <v>9</v>
      </c>
      <c r="D13" s="87">
        <f t="shared" si="1"/>
        <v>0</v>
      </c>
      <c r="E13" s="85">
        <f t="shared" ref="E13:E21" si="4">D13/$D$8*100</f>
        <v>0</v>
      </c>
      <c r="F13" s="87"/>
      <c r="G13" s="87"/>
      <c r="H13" s="87"/>
      <c r="I13" s="87"/>
      <c r="J13" s="87"/>
      <c r="K13" s="87"/>
      <c r="L13" s="87"/>
      <c r="M13" s="87"/>
      <c r="N13" s="87"/>
    </row>
    <row r="14" spans="1:14" ht="20.100000000000001" customHeight="1" x14ac:dyDescent="0.25">
      <c r="A14" s="183" t="s">
        <v>62</v>
      </c>
      <c r="B14" s="183" t="s">
        <v>63</v>
      </c>
      <c r="C14" s="178" t="s">
        <v>10</v>
      </c>
      <c r="D14" s="148">
        <f t="shared" si="1"/>
        <v>1399.8700000000001</v>
      </c>
      <c r="E14" s="74">
        <f>D14/$D$8*100</f>
        <v>1.2199150807968144</v>
      </c>
      <c r="F14" s="148">
        <v>1.07</v>
      </c>
      <c r="G14" s="148">
        <v>51.79</v>
      </c>
      <c r="H14" s="148">
        <v>357.83</v>
      </c>
      <c r="I14" s="148">
        <v>53.69</v>
      </c>
      <c r="J14" s="148">
        <v>139.08000000000001</v>
      </c>
      <c r="K14" s="148">
        <v>177.7</v>
      </c>
      <c r="L14" s="148">
        <v>472.47</v>
      </c>
      <c r="M14" s="148">
        <v>11.44</v>
      </c>
      <c r="N14" s="148">
        <v>134.80000000000001</v>
      </c>
    </row>
    <row r="15" spans="1:14" ht="20.100000000000001" customHeight="1" x14ac:dyDescent="0.25">
      <c r="A15" s="183" t="s">
        <v>64</v>
      </c>
      <c r="B15" s="183" t="s">
        <v>65</v>
      </c>
      <c r="C15" s="178" t="s">
        <v>11</v>
      </c>
      <c r="D15" s="148">
        <f t="shared" si="1"/>
        <v>22879.200000000001</v>
      </c>
      <c r="E15" s="74">
        <f>D15/$D$8*100</f>
        <v>19.938052188107807</v>
      </c>
      <c r="F15" s="148">
        <v>489.29</v>
      </c>
      <c r="G15" s="148">
        <v>2332.6999999999998</v>
      </c>
      <c r="H15" s="148">
        <v>3149.93</v>
      </c>
      <c r="I15" s="148">
        <v>3638.65</v>
      </c>
      <c r="J15" s="148">
        <v>1622.03</v>
      </c>
      <c r="K15" s="148">
        <v>6848.37</v>
      </c>
      <c r="L15" s="148">
        <v>1315.71</v>
      </c>
      <c r="M15" s="148">
        <v>2193.16</v>
      </c>
      <c r="N15" s="148">
        <v>1289.3599999999999</v>
      </c>
    </row>
    <row r="16" spans="1:14" ht="20.100000000000001" customHeight="1" x14ac:dyDescent="0.25">
      <c r="A16" s="183" t="s">
        <v>66</v>
      </c>
      <c r="B16" s="183" t="s">
        <v>67</v>
      </c>
      <c r="C16" s="178" t="s">
        <v>12</v>
      </c>
      <c r="D16" s="148">
        <f t="shared" si="1"/>
        <v>0</v>
      </c>
      <c r="E16" s="74">
        <f>D16/$D$8*100</f>
        <v>0</v>
      </c>
      <c r="F16" s="148"/>
      <c r="G16" s="148"/>
      <c r="H16" s="148"/>
      <c r="I16" s="148"/>
      <c r="J16" s="148"/>
      <c r="K16" s="148"/>
      <c r="L16" s="148"/>
      <c r="M16" s="148"/>
      <c r="N16" s="148"/>
    </row>
    <row r="17" spans="1:14" ht="20.100000000000001" customHeight="1" x14ac:dyDescent="0.25">
      <c r="A17" s="183" t="s">
        <v>68</v>
      </c>
      <c r="B17" s="183" t="s">
        <v>69</v>
      </c>
      <c r="C17" s="178" t="s">
        <v>13</v>
      </c>
      <c r="D17" s="148">
        <f t="shared" si="1"/>
        <v>0</v>
      </c>
      <c r="E17" s="74">
        <f>D17/$D$8*100</f>
        <v>0</v>
      </c>
      <c r="F17" s="148"/>
      <c r="G17" s="148"/>
      <c r="H17" s="148"/>
      <c r="I17" s="148"/>
      <c r="J17" s="148"/>
      <c r="K17" s="148"/>
      <c r="L17" s="148"/>
      <c r="M17" s="148"/>
      <c r="N17" s="148"/>
    </row>
    <row r="18" spans="1:14" ht="20.100000000000001" customHeight="1" x14ac:dyDescent="0.25">
      <c r="A18" s="183" t="s">
        <v>70</v>
      </c>
      <c r="B18" s="183" t="s">
        <v>71</v>
      </c>
      <c r="C18" s="178" t="s">
        <v>14</v>
      </c>
      <c r="D18" s="148">
        <f t="shared" si="1"/>
        <v>0</v>
      </c>
      <c r="E18" s="74">
        <f t="shared" si="4"/>
        <v>0</v>
      </c>
      <c r="F18" s="148"/>
      <c r="G18" s="148"/>
      <c r="H18" s="148"/>
      <c r="I18" s="148"/>
      <c r="J18" s="148"/>
      <c r="K18" s="148"/>
      <c r="L18" s="148"/>
      <c r="M18" s="148"/>
      <c r="N18" s="148"/>
    </row>
    <row r="19" spans="1:14" ht="20.100000000000001" customHeight="1" x14ac:dyDescent="0.25">
      <c r="A19" s="183" t="s">
        <v>72</v>
      </c>
      <c r="B19" s="183" t="s">
        <v>73</v>
      </c>
      <c r="C19" s="178" t="s">
        <v>15</v>
      </c>
      <c r="D19" s="148">
        <f t="shared" si="1"/>
        <v>2458.48</v>
      </c>
      <c r="E19" s="74">
        <f t="shared" si="4"/>
        <v>2.1424395321260921</v>
      </c>
      <c r="F19" s="148">
        <v>15.2</v>
      </c>
      <c r="G19" s="148">
        <v>41.65</v>
      </c>
      <c r="H19" s="148">
        <v>28.01</v>
      </c>
      <c r="I19" s="148">
        <v>157.16</v>
      </c>
      <c r="J19" s="148">
        <v>669.67</v>
      </c>
      <c r="K19" s="148">
        <v>0.99</v>
      </c>
      <c r="L19" s="148">
        <v>898.58</v>
      </c>
      <c r="M19" s="148">
        <v>164.04</v>
      </c>
      <c r="N19" s="148">
        <v>483.18</v>
      </c>
    </row>
    <row r="20" spans="1:14" s="42" customFormat="1" ht="20.100000000000001" customHeight="1" x14ac:dyDescent="0.25">
      <c r="A20" s="183" t="s">
        <v>74</v>
      </c>
      <c r="B20" s="183" t="s">
        <v>75</v>
      </c>
      <c r="C20" s="178" t="s">
        <v>16</v>
      </c>
      <c r="D20" s="148">
        <f t="shared" si="1"/>
        <v>0</v>
      </c>
      <c r="E20" s="74">
        <f t="shared" si="4"/>
        <v>0</v>
      </c>
      <c r="F20" s="148"/>
      <c r="G20" s="148"/>
      <c r="H20" s="148"/>
      <c r="I20" s="148"/>
      <c r="J20" s="148"/>
      <c r="K20" s="148"/>
      <c r="L20" s="148"/>
      <c r="M20" s="148"/>
      <c r="N20" s="148"/>
    </row>
    <row r="21" spans="1:14" ht="20.100000000000001" customHeight="1" x14ac:dyDescent="0.25">
      <c r="A21" s="183" t="s">
        <v>76</v>
      </c>
      <c r="B21" s="183" t="s">
        <v>77</v>
      </c>
      <c r="C21" s="178" t="s">
        <v>17</v>
      </c>
      <c r="D21" s="148">
        <f t="shared" si="1"/>
        <v>5.97</v>
      </c>
      <c r="E21" s="74">
        <f t="shared" si="4"/>
        <v>5.2025495455699329E-3</v>
      </c>
      <c r="F21" s="148"/>
      <c r="G21" s="148">
        <v>0.21</v>
      </c>
      <c r="H21" s="148"/>
      <c r="I21" s="148">
        <v>0.7</v>
      </c>
      <c r="J21" s="148"/>
      <c r="K21" s="148"/>
      <c r="L21" s="148">
        <v>4.5599999999999996</v>
      </c>
      <c r="M21" s="148"/>
      <c r="N21" s="148">
        <v>0.5</v>
      </c>
    </row>
    <row r="22" spans="1:14" s="38" customFormat="1" ht="20.100000000000001" customHeight="1" x14ac:dyDescent="0.25">
      <c r="A22" s="39">
        <v>2</v>
      </c>
      <c r="B22" s="39" t="s">
        <v>78</v>
      </c>
      <c r="C22" s="180" t="s">
        <v>18</v>
      </c>
      <c r="D22" s="147">
        <f>SUM(F22:N22)</f>
        <v>29046.85</v>
      </c>
      <c r="E22" s="79">
        <f>D22/$D$7*100</f>
        <v>20.185918221834292</v>
      </c>
      <c r="F22" s="94">
        <f>SUM(F24:F32)+SUM(F45:F55)</f>
        <v>2280.79</v>
      </c>
      <c r="G22" s="94">
        <f t="shared" ref="G22:N22" si="5">SUM(G24:G32)+SUM(G45:G55)</f>
        <v>3419.9399999999996</v>
      </c>
      <c r="H22" s="94">
        <f t="shared" si="5"/>
        <v>2809.5599999999995</v>
      </c>
      <c r="I22" s="94">
        <f t="shared" si="5"/>
        <v>3319.5199999999995</v>
      </c>
      <c r="J22" s="94">
        <f t="shared" si="5"/>
        <v>4128.4799999999996</v>
      </c>
      <c r="K22" s="94">
        <f t="shared" si="5"/>
        <v>2053.3000000000002</v>
      </c>
      <c r="L22" s="94">
        <f t="shared" si="5"/>
        <v>3819.4</v>
      </c>
      <c r="M22" s="94">
        <f t="shared" si="5"/>
        <v>3805.0199999999995</v>
      </c>
      <c r="N22" s="94">
        <f t="shared" si="5"/>
        <v>3410.8399999999997</v>
      </c>
    </row>
    <row r="23" spans="1:14" s="42" customFormat="1" ht="20.100000000000001" hidden="1" customHeight="1" x14ac:dyDescent="0.25">
      <c r="A23" s="40"/>
      <c r="B23" s="40" t="s">
        <v>163</v>
      </c>
      <c r="C23" s="41"/>
      <c r="D23" s="87"/>
      <c r="E23" s="85"/>
      <c r="F23" s="95"/>
      <c r="G23" s="95"/>
      <c r="H23" s="95"/>
      <c r="I23" s="95"/>
      <c r="J23" s="95"/>
      <c r="K23" s="95"/>
      <c r="L23" s="95"/>
      <c r="M23" s="95"/>
      <c r="N23" s="95"/>
    </row>
    <row r="24" spans="1:14" ht="20.100000000000001" customHeight="1" x14ac:dyDescent="0.25">
      <c r="A24" s="183" t="s">
        <v>79</v>
      </c>
      <c r="B24" s="183" t="s">
        <v>80</v>
      </c>
      <c r="C24" s="178" t="s">
        <v>19</v>
      </c>
      <c r="D24" s="148">
        <f t="shared" si="1"/>
        <v>969.04</v>
      </c>
      <c r="E24" s="74">
        <f>D24/$D$22*100</f>
        <v>3.3361276696096134</v>
      </c>
      <c r="F24" s="148">
        <v>12.2</v>
      </c>
      <c r="G24" s="148">
        <v>647.54999999999995</v>
      </c>
      <c r="H24" s="148">
        <v>32.5</v>
      </c>
      <c r="I24" s="148">
        <v>11.32</v>
      </c>
      <c r="J24" s="148">
        <v>19.68</v>
      </c>
      <c r="K24" s="148">
        <v>52.12</v>
      </c>
      <c r="L24" s="148">
        <v>122.84</v>
      </c>
      <c r="M24" s="148">
        <v>66.27</v>
      </c>
      <c r="N24" s="148">
        <v>4.5599999999999996</v>
      </c>
    </row>
    <row r="25" spans="1:14" ht="20.100000000000001" customHeight="1" x14ac:dyDescent="0.25">
      <c r="A25" s="183" t="s">
        <v>81</v>
      </c>
      <c r="B25" s="183" t="s">
        <v>82</v>
      </c>
      <c r="C25" s="178" t="s">
        <v>20</v>
      </c>
      <c r="D25" s="148">
        <f t="shared" si="1"/>
        <v>64.449999999999989</v>
      </c>
      <c r="E25" s="74">
        <f t="shared" ref="E25:E59" si="6">D25/$D$22*100</f>
        <v>0.22188292362166637</v>
      </c>
      <c r="F25" s="148">
        <v>14.79</v>
      </c>
      <c r="G25" s="148">
        <v>23.31</v>
      </c>
      <c r="H25" s="148">
        <v>4.33</v>
      </c>
      <c r="I25" s="148">
        <v>1.17</v>
      </c>
      <c r="J25" s="148">
        <v>4.8</v>
      </c>
      <c r="K25" s="148">
        <v>3.61</v>
      </c>
      <c r="L25" s="148">
        <v>4.1500000000000004</v>
      </c>
      <c r="M25" s="148">
        <v>4.41</v>
      </c>
      <c r="N25" s="148">
        <v>3.88</v>
      </c>
    </row>
    <row r="26" spans="1:14" ht="20.100000000000001" customHeight="1" x14ac:dyDescent="0.25">
      <c r="A26" s="183" t="s">
        <v>83</v>
      </c>
      <c r="B26" s="183" t="s">
        <v>84</v>
      </c>
      <c r="C26" s="178" t="s">
        <v>21</v>
      </c>
      <c r="D26" s="148">
        <f t="shared" si="1"/>
        <v>390.64</v>
      </c>
      <c r="E26" s="74">
        <f t="shared" si="6"/>
        <v>1.3448618352764585</v>
      </c>
      <c r="F26" s="148"/>
      <c r="G26" s="148">
        <v>120.15</v>
      </c>
      <c r="H26" s="148">
        <v>39.61</v>
      </c>
      <c r="I26" s="148">
        <v>152.16</v>
      </c>
      <c r="J26" s="148">
        <v>78.72</v>
      </c>
      <c r="K26" s="148"/>
      <c r="L26" s="148"/>
      <c r="M26" s="148"/>
      <c r="N26" s="148"/>
    </row>
    <row r="27" spans="1:14" ht="20.100000000000001" customHeight="1" x14ac:dyDescent="0.25">
      <c r="A27" s="183" t="s">
        <v>85</v>
      </c>
      <c r="B27" s="183" t="s">
        <v>86</v>
      </c>
      <c r="C27" s="178" t="s">
        <v>22</v>
      </c>
      <c r="D27" s="148">
        <f t="shared" si="1"/>
        <v>0</v>
      </c>
      <c r="E27" s="74">
        <f t="shared" si="6"/>
        <v>0</v>
      </c>
      <c r="F27" s="148"/>
      <c r="G27" s="148"/>
      <c r="H27" s="148"/>
      <c r="I27" s="148"/>
      <c r="J27" s="148"/>
      <c r="K27" s="148"/>
      <c r="L27" s="148"/>
      <c r="M27" s="148"/>
      <c r="N27" s="148"/>
    </row>
    <row r="28" spans="1:14" ht="20.100000000000001" customHeight="1" x14ac:dyDescent="0.25">
      <c r="A28" s="183" t="s">
        <v>87</v>
      </c>
      <c r="B28" s="183" t="s">
        <v>88</v>
      </c>
      <c r="C28" s="178" t="s">
        <v>23</v>
      </c>
      <c r="D28" s="148">
        <f t="shared" si="1"/>
        <v>0</v>
      </c>
      <c r="E28" s="74">
        <f t="shared" si="6"/>
        <v>0</v>
      </c>
      <c r="F28" s="148"/>
      <c r="G28" s="148"/>
      <c r="H28" s="148"/>
      <c r="I28" s="148"/>
      <c r="J28" s="148"/>
      <c r="K28" s="148"/>
      <c r="L28" s="148"/>
      <c r="M28" s="148"/>
      <c r="N28" s="148"/>
    </row>
    <row r="29" spans="1:14" ht="20.100000000000001" customHeight="1" x14ac:dyDescent="0.25">
      <c r="A29" s="183" t="s">
        <v>89</v>
      </c>
      <c r="B29" s="183" t="s">
        <v>90</v>
      </c>
      <c r="C29" s="178" t="s">
        <v>24</v>
      </c>
      <c r="D29" s="148">
        <f t="shared" si="1"/>
        <v>149.82999999999998</v>
      </c>
      <c r="E29" s="74">
        <f t="shared" si="6"/>
        <v>0.51582185331628039</v>
      </c>
      <c r="F29" s="88">
        <v>67.989999999999995</v>
      </c>
      <c r="G29" s="88">
        <v>13.93</v>
      </c>
      <c r="H29" s="88">
        <v>25.89</v>
      </c>
      <c r="I29" s="88">
        <v>16.45</v>
      </c>
      <c r="J29" s="88">
        <v>6.09</v>
      </c>
      <c r="K29" s="88"/>
      <c r="L29" s="88">
        <v>12.36</v>
      </c>
      <c r="M29" s="88">
        <v>7.12</v>
      </c>
      <c r="N29" s="88"/>
    </row>
    <row r="30" spans="1:14" ht="20.100000000000001" customHeight="1" x14ac:dyDescent="0.25">
      <c r="A30" s="183" t="s">
        <v>91</v>
      </c>
      <c r="B30" s="183" t="s">
        <v>92</v>
      </c>
      <c r="C30" s="178" t="s">
        <v>25</v>
      </c>
      <c r="D30" s="148">
        <f t="shared" si="1"/>
        <v>708.06</v>
      </c>
      <c r="E30" s="74">
        <f t="shared" si="6"/>
        <v>2.4376481442910332</v>
      </c>
      <c r="F30" s="88">
        <v>60.56</v>
      </c>
      <c r="G30" s="88">
        <v>84.86</v>
      </c>
      <c r="H30" s="88">
        <v>121.11</v>
      </c>
      <c r="I30" s="88">
        <v>130.58000000000001</v>
      </c>
      <c r="J30" s="88">
        <v>110.66</v>
      </c>
      <c r="K30" s="88">
        <v>36.56</v>
      </c>
      <c r="L30" s="88">
        <v>58.24</v>
      </c>
      <c r="M30" s="88">
        <v>51.54</v>
      </c>
      <c r="N30" s="88">
        <v>53.95</v>
      </c>
    </row>
    <row r="31" spans="1:14" ht="20.100000000000001" customHeight="1" x14ac:dyDescent="0.25">
      <c r="A31" s="183" t="s">
        <v>93</v>
      </c>
      <c r="B31" s="183" t="s">
        <v>94</v>
      </c>
      <c r="C31" s="178" t="s">
        <v>26</v>
      </c>
      <c r="D31" s="148">
        <f t="shared" si="1"/>
        <v>0</v>
      </c>
      <c r="E31" s="74">
        <f t="shared" si="6"/>
        <v>0</v>
      </c>
      <c r="F31" s="88"/>
      <c r="G31" s="88"/>
      <c r="H31" s="88"/>
      <c r="I31" s="88"/>
      <c r="J31" s="88"/>
      <c r="K31" s="88"/>
      <c r="L31" s="88"/>
      <c r="M31" s="88"/>
      <c r="N31" s="88"/>
    </row>
    <row r="32" spans="1:14" ht="20.100000000000001" customHeight="1" x14ac:dyDescent="0.25">
      <c r="A32" s="183" t="s">
        <v>95</v>
      </c>
      <c r="B32" s="183" t="s">
        <v>869</v>
      </c>
      <c r="C32" s="178" t="s">
        <v>27</v>
      </c>
      <c r="D32" s="148">
        <f t="shared" si="1"/>
        <v>9185.94</v>
      </c>
      <c r="E32" s="74">
        <f>D32/$D$22*100</f>
        <v>31.624565142175488</v>
      </c>
      <c r="F32" s="88">
        <f t="shared" ref="F32:N32" si="7">SUM(F34:F44)</f>
        <v>655.32000000000005</v>
      </c>
      <c r="G32" s="88">
        <f t="shared" si="7"/>
        <v>511.77000000000004</v>
      </c>
      <c r="H32" s="88">
        <f t="shared" si="7"/>
        <v>620.13999999999987</v>
      </c>
      <c r="I32" s="88">
        <f t="shared" si="7"/>
        <v>643.87</v>
      </c>
      <c r="J32" s="88">
        <f t="shared" si="7"/>
        <v>449.15999999999997</v>
      </c>
      <c r="K32" s="88">
        <f t="shared" si="7"/>
        <v>452.48</v>
      </c>
      <c r="L32" s="88">
        <f t="shared" si="7"/>
        <v>1812.47</v>
      </c>
      <c r="M32" s="88">
        <f t="shared" si="7"/>
        <v>1809.3799999999999</v>
      </c>
      <c r="N32" s="88">
        <f t="shared" si="7"/>
        <v>2231.35</v>
      </c>
    </row>
    <row r="33" spans="1:23" s="42" customFormat="1" ht="20.100000000000001" hidden="1" customHeight="1" x14ac:dyDescent="0.25">
      <c r="A33" s="40"/>
      <c r="B33" s="40" t="s">
        <v>688</v>
      </c>
      <c r="C33" s="41"/>
      <c r="D33" s="87"/>
      <c r="E33" s="85"/>
      <c r="F33" s="95"/>
      <c r="G33" s="95"/>
      <c r="H33" s="95"/>
      <c r="I33" s="95"/>
      <c r="J33" s="95"/>
      <c r="K33" s="95"/>
      <c r="L33" s="95"/>
      <c r="M33" s="95"/>
      <c r="N33" s="95"/>
    </row>
    <row r="34" spans="1:23" s="42" customFormat="1" ht="20.100000000000001" customHeight="1" x14ac:dyDescent="0.25">
      <c r="A34" s="41" t="s">
        <v>304</v>
      </c>
      <c r="B34" s="40" t="s">
        <v>96</v>
      </c>
      <c r="C34" s="41" t="s">
        <v>28</v>
      </c>
      <c r="D34" s="87">
        <f t="shared" si="1"/>
        <v>82.77</v>
      </c>
      <c r="E34" s="85">
        <f>D34/$D$32*100</f>
        <v>0.90105095395789647</v>
      </c>
      <c r="F34" s="87">
        <v>30.689999999999998</v>
      </c>
      <c r="G34" s="87">
        <v>2.0100000000000002</v>
      </c>
      <c r="H34" s="87">
        <v>19.09</v>
      </c>
      <c r="I34" s="87">
        <v>13.249999999999998</v>
      </c>
      <c r="J34" s="87">
        <v>1.7799999999999998</v>
      </c>
      <c r="K34" s="87">
        <v>7.34</v>
      </c>
      <c r="L34" s="87">
        <v>0.89</v>
      </c>
      <c r="M34" s="87">
        <v>5.35</v>
      </c>
      <c r="N34" s="87">
        <v>2.37</v>
      </c>
      <c r="O34" s="130"/>
      <c r="P34" s="130"/>
      <c r="Q34" s="130"/>
      <c r="R34" s="130"/>
      <c r="S34" s="130"/>
      <c r="T34" s="130"/>
      <c r="U34" s="130"/>
      <c r="V34" s="130"/>
      <c r="W34" s="130"/>
    </row>
    <row r="35" spans="1:23" s="42" customFormat="1" ht="20.100000000000001" customHeight="1" x14ac:dyDescent="0.25">
      <c r="A35" s="41" t="s">
        <v>304</v>
      </c>
      <c r="B35" s="40" t="s">
        <v>97</v>
      </c>
      <c r="C35" s="41" t="s">
        <v>29</v>
      </c>
      <c r="D35" s="87">
        <f t="shared" si="1"/>
        <v>84.08</v>
      </c>
      <c r="E35" s="85">
        <f>D35/$D$32*100</f>
        <v>0.91531187880608844</v>
      </c>
      <c r="F35" s="95">
        <v>35.74</v>
      </c>
      <c r="G35" s="95">
        <v>3.52</v>
      </c>
      <c r="H35" s="95">
        <v>6.92</v>
      </c>
      <c r="I35" s="95">
        <v>9.58</v>
      </c>
      <c r="J35" s="95">
        <v>5.54</v>
      </c>
      <c r="K35" s="95">
        <v>2.99</v>
      </c>
      <c r="L35" s="95">
        <v>9.58</v>
      </c>
      <c r="M35" s="95">
        <v>4.74</v>
      </c>
      <c r="N35" s="95">
        <v>5.47</v>
      </c>
    </row>
    <row r="36" spans="1:23" s="42" customFormat="1" ht="20.100000000000001" customHeight="1" x14ac:dyDescent="0.25">
      <c r="A36" s="41" t="s">
        <v>304</v>
      </c>
      <c r="B36" s="40" t="s">
        <v>98</v>
      </c>
      <c r="C36" s="41" t="s">
        <v>30</v>
      </c>
      <c r="D36" s="87">
        <f t="shared" si="1"/>
        <v>494.04000000000008</v>
      </c>
      <c r="E36" s="85">
        <f t="shared" ref="E36:E44" si="8">D36/$D$32*100</f>
        <v>5.3782193221379639</v>
      </c>
      <c r="F36" s="95">
        <v>190.66</v>
      </c>
      <c r="G36" s="95">
        <v>41.81</v>
      </c>
      <c r="H36" s="95">
        <v>40</v>
      </c>
      <c r="I36" s="95">
        <v>40.97</v>
      </c>
      <c r="J36" s="95">
        <v>34.11</v>
      </c>
      <c r="K36" s="95">
        <v>35.01</v>
      </c>
      <c r="L36" s="95">
        <v>38.72</v>
      </c>
      <c r="M36" s="95">
        <v>36.53</v>
      </c>
      <c r="N36" s="95">
        <v>36.229999999999997</v>
      </c>
    </row>
    <row r="37" spans="1:23" s="42" customFormat="1" ht="20.100000000000001" customHeight="1" x14ac:dyDescent="0.25">
      <c r="A37" s="41" t="s">
        <v>304</v>
      </c>
      <c r="B37" s="40" t="s">
        <v>99</v>
      </c>
      <c r="C37" s="41" t="s">
        <v>31</v>
      </c>
      <c r="D37" s="87">
        <f t="shared" si="1"/>
        <v>51.69</v>
      </c>
      <c r="E37" s="85">
        <f t="shared" si="8"/>
        <v>0.56270779038399987</v>
      </c>
      <c r="F37" s="95">
        <v>14.61</v>
      </c>
      <c r="G37" s="95">
        <v>24.82</v>
      </c>
      <c r="H37" s="95">
        <v>0.6</v>
      </c>
      <c r="I37" s="95">
        <v>6.86</v>
      </c>
      <c r="J37" s="95"/>
      <c r="K37" s="95"/>
      <c r="L37" s="95">
        <v>4.58</v>
      </c>
      <c r="M37" s="95"/>
      <c r="N37" s="95">
        <v>0.22</v>
      </c>
    </row>
    <row r="38" spans="1:23" s="42" customFormat="1" ht="20.100000000000001" customHeight="1" x14ac:dyDescent="0.25">
      <c r="A38" s="41" t="s">
        <v>304</v>
      </c>
      <c r="B38" s="40" t="s">
        <v>100</v>
      </c>
      <c r="C38" s="41" t="s">
        <v>32</v>
      </c>
      <c r="D38" s="87">
        <f t="shared" si="1"/>
        <v>0.03</v>
      </c>
      <c r="E38" s="85">
        <f t="shared" si="8"/>
        <v>3.2658606522576893E-4</v>
      </c>
      <c r="F38" s="95">
        <v>0.03</v>
      </c>
      <c r="G38" s="95"/>
      <c r="H38" s="95"/>
      <c r="I38" s="95"/>
      <c r="J38" s="95"/>
      <c r="K38" s="95"/>
      <c r="L38" s="95"/>
      <c r="M38" s="95"/>
      <c r="N38" s="95"/>
    </row>
    <row r="39" spans="1:23" s="42" customFormat="1" ht="20.100000000000001" customHeight="1" x14ac:dyDescent="0.25">
      <c r="A39" s="41" t="s">
        <v>304</v>
      </c>
      <c r="B39" s="40" t="s">
        <v>101</v>
      </c>
      <c r="C39" s="41" t="s">
        <v>33</v>
      </c>
      <c r="D39" s="87">
        <f t="shared" si="1"/>
        <v>3.17</v>
      </c>
      <c r="E39" s="85">
        <f t="shared" si="8"/>
        <v>3.4509260892189586E-2</v>
      </c>
      <c r="F39" s="95">
        <v>0.4</v>
      </c>
      <c r="G39" s="95">
        <v>1.6</v>
      </c>
      <c r="H39" s="95">
        <v>0.6</v>
      </c>
      <c r="I39" s="95"/>
      <c r="J39" s="95">
        <v>0.56999999999999995</v>
      </c>
      <c r="K39" s="95"/>
      <c r="L39" s="95"/>
      <c r="M39" s="95"/>
      <c r="N39" s="95"/>
    </row>
    <row r="40" spans="1:23" s="42" customFormat="1" ht="20.100000000000001" customHeight="1" x14ac:dyDescent="0.25">
      <c r="A40" s="41" t="s">
        <v>304</v>
      </c>
      <c r="B40" s="40" t="s">
        <v>102</v>
      </c>
      <c r="C40" s="41" t="s">
        <v>34</v>
      </c>
      <c r="D40" s="87">
        <f t="shared" si="1"/>
        <v>3333.9400000000005</v>
      </c>
      <c r="E40" s="85">
        <f t="shared" si="8"/>
        <v>36.293944876626675</v>
      </c>
      <c r="F40" s="95">
        <v>352.56</v>
      </c>
      <c r="G40" s="95">
        <v>386.56</v>
      </c>
      <c r="H40" s="95">
        <v>545.82000000000005</v>
      </c>
      <c r="I40" s="95">
        <v>273.94</v>
      </c>
      <c r="J40" s="95">
        <v>227.23</v>
      </c>
      <c r="K40" s="95">
        <v>292.69</v>
      </c>
      <c r="L40" s="95">
        <v>241.67</v>
      </c>
      <c r="M40" s="95">
        <v>435.75</v>
      </c>
      <c r="N40" s="95">
        <v>577.72</v>
      </c>
    </row>
    <row r="41" spans="1:23" s="42" customFormat="1" ht="20.100000000000001" customHeight="1" x14ac:dyDescent="0.25">
      <c r="A41" s="41" t="s">
        <v>304</v>
      </c>
      <c r="B41" s="40" t="s">
        <v>103</v>
      </c>
      <c r="C41" s="41" t="s">
        <v>35</v>
      </c>
      <c r="D41" s="87">
        <f t="shared" si="1"/>
        <v>4844.34</v>
      </c>
      <c r="E41" s="85">
        <f t="shared" si="8"/>
        <v>52.736464640526712</v>
      </c>
      <c r="F41" s="95">
        <v>20.03</v>
      </c>
      <c r="G41" s="95">
        <v>29.35</v>
      </c>
      <c r="H41" s="95">
        <v>1.63</v>
      </c>
      <c r="I41" s="95">
        <v>106.62</v>
      </c>
      <c r="J41" s="95">
        <v>174.67</v>
      </c>
      <c r="K41" s="95">
        <v>112.04</v>
      </c>
      <c r="L41" s="95">
        <v>1492.51</v>
      </c>
      <c r="M41" s="95">
        <v>1304.8499999999999</v>
      </c>
      <c r="N41" s="95">
        <v>1602.64</v>
      </c>
    </row>
    <row r="42" spans="1:23" s="42" customFormat="1" ht="20.100000000000001" customHeight="1" x14ac:dyDescent="0.25">
      <c r="A42" s="41" t="s">
        <v>304</v>
      </c>
      <c r="B42" s="40" t="s">
        <v>104</v>
      </c>
      <c r="C42" s="41" t="s">
        <v>36</v>
      </c>
      <c r="D42" s="87">
        <f t="shared" ref="D42:D66" si="9">SUM(F42:N42)</f>
        <v>234.54000000000002</v>
      </c>
      <c r="E42" s="85">
        <f t="shared" si="8"/>
        <v>2.5532498579350618</v>
      </c>
      <c r="F42" s="95">
        <v>3.75</v>
      </c>
      <c r="G42" s="95">
        <v>17.37</v>
      </c>
      <c r="H42" s="95">
        <v>0.68</v>
      </c>
      <c r="I42" s="95">
        <v>188.4</v>
      </c>
      <c r="J42" s="95">
        <v>3.93</v>
      </c>
      <c r="K42" s="95"/>
      <c r="L42" s="95"/>
      <c r="M42" s="95">
        <v>18.350000000000001</v>
      </c>
      <c r="N42" s="95">
        <v>2.06</v>
      </c>
    </row>
    <row r="43" spans="1:23" s="42" customFormat="1" ht="20.100000000000001" customHeight="1" x14ac:dyDescent="0.25">
      <c r="A43" s="41" t="s">
        <v>304</v>
      </c>
      <c r="B43" s="40" t="s">
        <v>105</v>
      </c>
      <c r="C43" s="41" t="s">
        <v>37</v>
      </c>
      <c r="D43" s="87">
        <f t="shared" si="9"/>
        <v>29.570000000000004</v>
      </c>
      <c r="E43" s="85">
        <f t="shared" si="8"/>
        <v>0.32190499829086627</v>
      </c>
      <c r="F43" s="95">
        <v>2.0299999999999998</v>
      </c>
      <c r="G43" s="95">
        <v>1.36</v>
      </c>
      <c r="H43" s="95">
        <v>1.93</v>
      </c>
      <c r="I43" s="95">
        <v>0.42</v>
      </c>
      <c r="J43" s="95">
        <v>0.15</v>
      </c>
      <c r="K43" s="95">
        <v>0.41</v>
      </c>
      <c r="L43" s="95">
        <v>22.69</v>
      </c>
      <c r="M43" s="95">
        <v>0.17</v>
      </c>
      <c r="N43" s="95">
        <v>0.41</v>
      </c>
    </row>
    <row r="44" spans="1:23" s="42" customFormat="1" ht="20.100000000000001" customHeight="1" x14ac:dyDescent="0.25">
      <c r="A44" s="41" t="s">
        <v>304</v>
      </c>
      <c r="B44" s="40" t="s">
        <v>106</v>
      </c>
      <c r="C44" s="41" t="s">
        <v>38</v>
      </c>
      <c r="D44" s="87">
        <f t="shared" si="9"/>
        <v>27.770000000000007</v>
      </c>
      <c r="E44" s="85">
        <f t="shared" si="8"/>
        <v>0.30230983437732017</v>
      </c>
      <c r="F44" s="95">
        <v>4.82</v>
      </c>
      <c r="G44" s="95">
        <v>3.37</v>
      </c>
      <c r="H44" s="95">
        <v>2.87</v>
      </c>
      <c r="I44" s="95">
        <v>3.83</v>
      </c>
      <c r="J44" s="95">
        <v>1.18</v>
      </c>
      <c r="K44" s="95">
        <v>2</v>
      </c>
      <c r="L44" s="95">
        <v>1.83</v>
      </c>
      <c r="M44" s="95">
        <v>3.64</v>
      </c>
      <c r="N44" s="95">
        <v>4.2300000000000004</v>
      </c>
    </row>
    <row r="45" spans="1:23" ht="20.100000000000001" customHeight="1" x14ac:dyDescent="0.25">
      <c r="A45" s="183" t="s">
        <v>107</v>
      </c>
      <c r="B45" s="183" t="s">
        <v>643</v>
      </c>
      <c r="C45" s="178" t="s">
        <v>39</v>
      </c>
      <c r="D45" s="148">
        <f t="shared" si="9"/>
        <v>5.83</v>
      </c>
      <c r="E45" s="74">
        <f t="shared" si="6"/>
        <v>2.0071023191843524E-2</v>
      </c>
      <c r="F45" s="148">
        <v>0.33</v>
      </c>
      <c r="G45" s="148">
        <v>0.75</v>
      </c>
      <c r="H45" s="148">
        <v>7.0000000000000007E-2</v>
      </c>
      <c r="I45" s="148">
        <v>0</v>
      </c>
      <c r="J45" s="148">
        <v>1.41</v>
      </c>
      <c r="K45" s="148">
        <v>2.82</v>
      </c>
      <c r="L45" s="148">
        <v>0</v>
      </c>
      <c r="M45" s="148">
        <v>0.45</v>
      </c>
      <c r="N45" s="148">
        <v>0</v>
      </c>
      <c r="O45" s="93"/>
      <c r="P45" s="93"/>
      <c r="Q45" s="93"/>
      <c r="R45" s="93"/>
      <c r="S45" s="93"/>
      <c r="T45" s="93"/>
      <c r="U45" s="93"/>
      <c r="V45" s="93"/>
      <c r="W45" s="93"/>
    </row>
    <row r="46" spans="1:23" ht="20.100000000000001" hidden="1" customHeight="1" x14ac:dyDescent="0.25">
      <c r="A46" s="183" t="s">
        <v>108</v>
      </c>
      <c r="B46" s="183" t="s">
        <v>109</v>
      </c>
      <c r="C46" s="178" t="s">
        <v>40</v>
      </c>
      <c r="D46" s="148">
        <f t="shared" si="9"/>
        <v>0</v>
      </c>
      <c r="E46" s="74">
        <f t="shared" si="6"/>
        <v>0</v>
      </c>
      <c r="F46" s="148"/>
      <c r="G46" s="148"/>
      <c r="H46" s="148"/>
      <c r="I46" s="148"/>
      <c r="J46" s="148"/>
      <c r="K46" s="148"/>
      <c r="L46" s="148"/>
      <c r="M46" s="148"/>
      <c r="N46" s="148"/>
    </row>
    <row r="47" spans="1:23" ht="20.100000000000001" customHeight="1" x14ac:dyDescent="0.25">
      <c r="A47" s="183" t="s">
        <v>108</v>
      </c>
      <c r="B47" s="183" t="s">
        <v>111</v>
      </c>
      <c r="C47" s="178" t="s">
        <v>41</v>
      </c>
      <c r="D47" s="148">
        <f t="shared" si="9"/>
        <v>35.21</v>
      </c>
      <c r="E47" s="74">
        <f t="shared" si="6"/>
        <v>0.12121796339362101</v>
      </c>
      <c r="F47" s="148">
        <v>0.63</v>
      </c>
      <c r="G47" s="148"/>
      <c r="H47" s="148">
        <v>4.3600000000000003</v>
      </c>
      <c r="I47" s="148">
        <v>21.43</v>
      </c>
      <c r="J47" s="148">
        <v>2.44</v>
      </c>
      <c r="K47" s="148"/>
      <c r="L47" s="148">
        <v>6.16</v>
      </c>
      <c r="M47" s="148"/>
      <c r="N47" s="148">
        <v>0.19</v>
      </c>
    </row>
    <row r="48" spans="1:23" ht="20.100000000000001" customHeight="1" x14ac:dyDescent="0.25">
      <c r="A48" s="183" t="s">
        <v>110</v>
      </c>
      <c r="B48" s="183" t="s">
        <v>113</v>
      </c>
      <c r="C48" s="178" t="s">
        <v>42</v>
      </c>
      <c r="D48" s="148">
        <f t="shared" si="9"/>
        <v>3859.8599999999997</v>
      </c>
      <c r="E48" s="74">
        <f t="shared" si="6"/>
        <v>13.288394438639644</v>
      </c>
      <c r="F48" s="148"/>
      <c r="G48" s="148"/>
      <c r="H48" s="148"/>
      <c r="I48" s="148"/>
      <c r="J48" s="148"/>
      <c r="K48" s="148">
        <v>554.35</v>
      </c>
      <c r="L48" s="148">
        <v>1325.83</v>
      </c>
      <c r="M48" s="148">
        <v>1280.26</v>
      </c>
      <c r="N48" s="148">
        <v>699.42</v>
      </c>
    </row>
    <row r="49" spans="1:16" ht="20.100000000000001" customHeight="1" x14ac:dyDescent="0.25">
      <c r="A49" s="183" t="s">
        <v>112</v>
      </c>
      <c r="B49" s="183" t="s">
        <v>115</v>
      </c>
      <c r="C49" s="178" t="s">
        <v>43</v>
      </c>
      <c r="D49" s="148">
        <f t="shared" si="9"/>
        <v>4487.5199999999995</v>
      </c>
      <c r="E49" s="74">
        <f t="shared" si="6"/>
        <v>15.449248369444534</v>
      </c>
      <c r="F49" s="88">
        <v>914.87</v>
      </c>
      <c r="G49" s="88">
        <v>723.34</v>
      </c>
      <c r="H49" s="88">
        <v>724</v>
      </c>
      <c r="I49" s="88">
        <v>722.79</v>
      </c>
      <c r="J49" s="88">
        <v>1140.3699999999999</v>
      </c>
      <c r="K49" s="88">
        <v>64.709999999999994</v>
      </c>
      <c r="L49" s="88">
        <v>59.74</v>
      </c>
      <c r="M49" s="88">
        <v>43.94</v>
      </c>
      <c r="N49" s="88">
        <v>93.76</v>
      </c>
    </row>
    <row r="50" spans="1:16" ht="25.5" x14ac:dyDescent="0.25">
      <c r="A50" s="183" t="s">
        <v>114</v>
      </c>
      <c r="B50" s="183" t="s">
        <v>764</v>
      </c>
      <c r="C50" s="178" t="s">
        <v>766</v>
      </c>
      <c r="D50" s="148">
        <f t="shared" si="9"/>
        <v>210.58999999999997</v>
      </c>
      <c r="E50" s="74">
        <f t="shared" si="6"/>
        <v>0.72500116191600805</v>
      </c>
      <c r="F50" s="88">
        <v>47.62</v>
      </c>
      <c r="G50" s="88">
        <v>31.53</v>
      </c>
      <c r="H50" s="88">
        <v>14.55</v>
      </c>
      <c r="I50" s="88">
        <v>11.02</v>
      </c>
      <c r="J50" s="88">
        <v>15.79</v>
      </c>
      <c r="K50" s="88">
        <v>18.790000000000003</v>
      </c>
      <c r="L50" s="88">
        <v>22.38</v>
      </c>
      <c r="M50" s="88">
        <v>33.230000000000004</v>
      </c>
      <c r="N50" s="88">
        <v>15.680000000000001</v>
      </c>
    </row>
    <row r="51" spans="1:16" ht="20.100000000000001" hidden="1" customHeight="1" x14ac:dyDescent="0.25">
      <c r="A51" s="183" t="s">
        <v>116</v>
      </c>
      <c r="B51" s="183" t="s">
        <v>118</v>
      </c>
      <c r="C51" s="178" t="s">
        <v>44</v>
      </c>
      <c r="D51" s="148">
        <f t="shared" si="9"/>
        <v>0</v>
      </c>
      <c r="E51" s="74">
        <f t="shared" si="6"/>
        <v>0</v>
      </c>
      <c r="F51" s="88"/>
      <c r="G51" s="88"/>
      <c r="H51" s="88"/>
      <c r="I51" s="88"/>
      <c r="J51" s="88"/>
      <c r="K51" s="88"/>
      <c r="L51" s="88"/>
      <c r="M51" s="88"/>
      <c r="N51" s="88"/>
    </row>
    <row r="52" spans="1:16" ht="20.100000000000001" customHeight="1" x14ac:dyDescent="0.25">
      <c r="A52" s="183" t="s">
        <v>116</v>
      </c>
      <c r="B52" s="183" t="s">
        <v>120</v>
      </c>
      <c r="C52" s="178" t="s">
        <v>45</v>
      </c>
      <c r="D52" s="148">
        <f t="shared" si="9"/>
        <v>0</v>
      </c>
      <c r="E52" s="74">
        <f t="shared" si="6"/>
        <v>0</v>
      </c>
      <c r="F52" s="88"/>
      <c r="G52" s="88"/>
      <c r="H52" s="88"/>
      <c r="I52" s="88"/>
      <c r="J52" s="88"/>
      <c r="K52" s="88"/>
      <c r="L52" s="88"/>
      <c r="M52" s="88"/>
      <c r="N52" s="88"/>
    </row>
    <row r="53" spans="1:16" ht="20.100000000000001" customHeight="1" x14ac:dyDescent="0.25">
      <c r="A53" s="183" t="s">
        <v>117</v>
      </c>
      <c r="B53" s="183" t="s">
        <v>763</v>
      </c>
      <c r="C53" s="178" t="s">
        <v>765</v>
      </c>
      <c r="D53" s="148">
        <f t="shared" si="9"/>
        <v>149.32999999999998</v>
      </c>
      <c r="E53" s="74">
        <f t="shared" si="6"/>
        <v>0.51410049626723719</v>
      </c>
      <c r="F53" s="148">
        <v>16.63</v>
      </c>
      <c r="G53" s="148">
        <v>20.880000000000003</v>
      </c>
      <c r="H53" s="148">
        <v>10.82</v>
      </c>
      <c r="I53" s="148">
        <v>14.11</v>
      </c>
      <c r="J53" s="148">
        <v>12.92</v>
      </c>
      <c r="K53" s="148">
        <v>6.5500000000000007</v>
      </c>
      <c r="L53" s="148">
        <v>6.74</v>
      </c>
      <c r="M53" s="148">
        <v>12.6</v>
      </c>
      <c r="N53" s="148">
        <v>48.080000000000005</v>
      </c>
    </row>
    <row r="54" spans="1:16" ht="25.5" x14ac:dyDescent="0.25">
      <c r="A54" s="183" t="s">
        <v>119</v>
      </c>
      <c r="B54" s="183" t="s">
        <v>123</v>
      </c>
      <c r="C54" s="178" t="s">
        <v>46</v>
      </c>
      <c r="D54" s="148">
        <f>SUM(F54:N54)</f>
        <v>217.82</v>
      </c>
      <c r="E54" s="74">
        <f t="shared" si="6"/>
        <v>0.7498919848451725</v>
      </c>
      <c r="F54" s="148">
        <v>5.58</v>
      </c>
      <c r="G54" s="148">
        <v>10.8</v>
      </c>
      <c r="H54" s="148">
        <v>20.3</v>
      </c>
      <c r="I54" s="148">
        <v>23.81</v>
      </c>
      <c r="J54" s="148">
        <v>33.86</v>
      </c>
      <c r="K54" s="148">
        <v>43.78</v>
      </c>
      <c r="L54" s="148">
        <v>13.85</v>
      </c>
      <c r="M54" s="148">
        <v>22.37</v>
      </c>
      <c r="N54" s="148">
        <v>43.47</v>
      </c>
    </row>
    <row r="55" spans="1:16" ht="20.100000000000001" customHeight="1" x14ac:dyDescent="0.25">
      <c r="A55" s="183" t="s">
        <v>121</v>
      </c>
      <c r="B55" s="183" t="s">
        <v>868</v>
      </c>
      <c r="C55" s="178"/>
      <c r="D55" s="148">
        <f>SUM(D56:D62)</f>
        <v>8612.4900000000016</v>
      </c>
      <c r="E55" s="74">
        <f>D55/$D$22*100</f>
        <v>29.650340742627868</v>
      </c>
      <c r="F55" s="148">
        <f>SUM(F56:F62)</f>
        <v>484.27</v>
      </c>
      <c r="G55" s="148">
        <f t="shared" ref="G55:N55" si="10">SUM(G56:G62)</f>
        <v>1231.07</v>
      </c>
      <c r="H55" s="148">
        <f t="shared" si="10"/>
        <v>1191.8799999999999</v>
      </c>
      <c r="I55" s="148">
        <f t="shared" si="10"/>
        <v>1570.81</v>
      </c>
      <c r="J55" s="148">
        <f t="shared" si="10"/>
        <v>2252.58</v>
      </c>
      <c r="K55" s="148">
        <f t="shared" si="10"/>
        <v>817.53000000000009</v>
      </c>
      <c r="L55" s="148">
        <f t="shared" si="10"/>
        <v>374.64</v>
      </c>
      <c r="M55" s="148">
        <f t="shared" si="10"/>
        <v>473.45</v>
      </c>
      <c r="N55" s="148">
        <f t="shared" si="10"/>
        <v>216.5</v>
      </c>
      <c r="P55" s="93"/>
    </row>
    <row r="56" spans="1:16" s="42" customFormat="1" ht="20.100000000000001" customHeight="1" x14ac:dyDescent="0.25">
      <c r="A56" s="41" t="s">
        <v>304</v>
      </c>
      <c r="B56" s="40" t="s">
        <v>125</v>
      </c>
      <c r="C56" s="41" t="s">
        <v>47</v>
      </c>
      <c r="D56" s="87">
        <f t="shared" si="9"/>
        <v>15.769999999999998</v>
      </c>
      <c r="E56" s="85">
        <f>D56/$D$55*100</f>
        <v>0.18310616325824464</v>
      </c>
      <c r="F56" s="87"/>
      <c r="G56" s="87"/>
      <c r="H56" s="87">
        <v>6.5</v>
      </c>
      <c r="I56" s="87">
        <v>4.7</v>
      </c>
      <c r="J56" s="87">
        <v>2.38</v>
      </c>
      <c r="K56" s="87"/>
      <c r="L56" s="87"/>
      <c r="M56" s="87"/>
      <c r="N56" s="87">
        <v>2.19</v>
      </c>
    </row>
    <row r="57" spans="1:16" s="42" customFormat="1" ht="20.100000000000001" hidden="1" customHeight="1" x14ac:dyDescent="0.25">
      <c r="A57" s="41" t="s">
        <v>304</v>
      </c>
      <c r="B57" s="40" t="s">
        <v>127</v>
      </c>
      <c r="C57" s="41" t="s">
        <v>48</v>
      </c>
      <c r="D57" s="87">
        <f t="shared" si="9"/>
        <v>0</v>
      </c>
      <c r="E57" s="85">
        <f t="shared" si="6"/>
        <v>0</v>
      </c>
      <c r="F57" s="87"/>
      <c r="G57" s="87"/>
      <c r="H57" s="87"/>
      <c r="I57" s="87"/>
      <c r="J57" s="87"/>
      <c r="K57" s="87"/>
      <c r="L57" s="87"/>
      <c r="M57" s="87"/>
      <c r="N57" s="87"/>
    </row>
    <row r="58" spans="1:16" s="42" customFormat="1" ht="20.100000000000001" hidden="1" customHeight="1" x14ac:dyDescent="0.25">
      <c r="A58" s="41" t="s">
        <v>304</v>
      </c>
      <c r="B58" s="40" t="s">
        <v>129</v>
      </c>
      <c r="C58" s="41" t="s">
        <v>49</v>
      </c>
      <c r="D58" s="87">
        <f t="shared" si="9"/>
        <v>0</v>
      </c>
      <c r="E58" s="85">
        <f t="shared" si="6"/>
        <v>0</v>
      </c>
      <c r="F58" s="87"/>
      <c r="G58" s="87"/>
      <c r="H58" s="87"/>
      <c r="I58" s="87"/>
      <c r="J58" s="87"/>
      <c r="K58" s="87"/>
      <c r="L58" s="87"/>
      <c r="M58" s="87"/>
      <c r="N58" s="87"/>
    </row>
    <row r="59" spans="1:16" s="42" customFormat="1" ht="20.100000000000001" hidden="1" customHeight="1" x14ac:dyDescent="0.25">
      <c r="A59" s="41" t="s">
        <v>304</v>
      </c>
      <c r="B59" s="40" t="s">
        <v>131</v>
      </c>
      <c r="C59" s="41" t="s">
        <v>50</v>
      </c>
      <c r="D59" s="87">
        <f t="shared" si="9"/>
        <v>0</v>
      </c>
      <c r="E59" s="85">
        <f t="shared" si="6"/>
        <v>0</v>
      </c>
      <c r="F59" s="87"/>
      <c r="G59" s="87"/>
      <c r="H59" s="87"/>
      <c r="I59" s="87"/>
      <c r="J59" s="87"/>
      <c r="K59" s="87"/>
      <c r="L59" s="87"/>
      <c r="M59" s="87"/>
      <c r="N59" s="87"/>
    </row>
    <row r="60" spans="1:16" s="42" customFormat="1" ht="20.100000000000001" customHeight="1" x14ac:dyDescent="0.25">
      <c r="A60" s="41" t="s">
        <v>304</v>
      </c>
      <c r="B60" s="40" t="s">
        <v>768</v>
      </c>
      <c r="C60" s="41" t="s">
        <v>51</v>
      </c>
      <c r="D60" s="87">
        <v>8567.17</v>
      </c>
      <c r="E60" s="85">
        <f>D60/$D$55*100</f>
        <v>99.473787487706787</v>
      </c>
      <c r="F60" s="96">
        <v>484.24</v>
      </c>
      <c r="G60" s="96">
        <v>1229.27</v>
      </c>
      <c r="H60" s="96">
        <v>1171.31</v>
      </c>
      <c r="I60" s="96">
        <v>1560.64</v>
      </c>
      <c r="J60" s="96">
        <v>2245.16</v>
      </c>
      <c r="K60" s="96">
        <v>817.19</v>
      </c>
      <c r="L60" s="96">
        <v>371.84</v>
      </c>
      <c r="M60" s="96">
        <v>473.45</v>
      </c>
      <c r="N60" s="96">
        <v>214.31</v>
      </c>
    </row>
    <row r="61" spans="1:16" s="42" customFormat="1" ht="20.100000000000001" customHeight="1" x14ac:dyDescent="0.25">
      <c r="A61" s="41" t="s">
        <v>304</v>
      </c>
      <c r="B61" s="40" t="s">
        <v>133</v>
      </c>
      <c r="C61" s="41" t="s">
        <v>52</v>
      </c>
      <c r="D61" s="87">
        <f t="shared" si="9"/>
        <v>5.6</v>
      </c>
      <c r="E61" s="85">
        <f>D61/$D$55*100</f>
        <v>6.5021846179211806E-2</v>
      </c>
      <c r="F61" s="87"/>
      <c r="G61" s="87"/>
      <c r="H61" s="87"/>
      <c r="I61" s="87">
        <v>4.87</v>
      </c>
      <c r="J61" s="87">
        <v>0.73</v>
      </c>
      <c r="K61" s="87"/>
      <c r="L61" s="87"/>
      <c r="M61" s="87"/>
      <c r="N61" s="87"/>
    </row>
    <row r="62" spans="1:16" s="42" customFormat="1" ht="20.100000000000001" customHeight="1" x14ac:dyDescent="0.25">
      <c r="A62" s="41" t="s">
        <v>304</v>
      </c>
      <c r="B62" s="40" t="s">
        <v>135</v>
      </c>
      <c r="C62" s="41" t="s">
        <v>53</v>
      </c>
      <c r="D62" s="87">
        <f t="shared" si="9"/>
        <v>23.95</v>
      </c>
      <c r="E62" s="85">
        <f>D62/$D$55*100</f>
        <v>0.27808450285573616</v>
      </c>
      <c r="F62" s="87">
        <v>0.03</v>
      </c>
      <c r="G62" s="87">
        <v>1.8</v>
      </c>
      <c r="H62" s="87">
        <v>14.07</v>
      </c>
      <c r="I62" s="87">
        <v>0.6</v>
      </c>
      <c r="J62" s="87">
        <v>4.3099999999999996</v>
      </c>
      <c r="K62" s="87">
        <v>0.34</v>
      </c>
      <c r="L62" s="87">
        <v>2.8000000000000003</v>
      </c>
      <c r="M62" s="87"/>
      <c r="N62" s="87"/>
    </row>
    <row r="63" spans="1:16" s="38" customFormat="1" ht="20.100000000000001" customHeight="1" x14ac:dyDescent="0.25">
      <c r="A63" s="43">
        <v>3</v>
      </c>
      <c r="B63" s="44" t="s">
        <v>136</v>
      </c>
      <c r="C63" s="180" t="s">
        <v>54</v>
      </c>
      <c r="D63" s="147">
        <f t="shared" si="9"/>
        <v>98.320000000000007</v>
      </c>
      <c r="E63" s="79">
        <f>D63/$D$7*100</f>
        <v>6.8326840245009277E-2</v>
      </c>
      <c r="F63" s="147">
        <v>9.58</v>
      </c>
      <c r="G63" s="147">
        <v>0.32</v>
      </c>
      <c r="H63" s="147">
        <v>3.78</v>
      </c>
      <c r="I63" s="147"/>
      <c r="J63" s="147">
        <v>82.41</v>
      </c>
      <c r="K63" s="147">
        <v>2.23</v>
      </c>
      <c r="L63" s="147"/>
      <c r="M63" s="147"/>
      <c r="N63" s="147"/>
    </row>
    <row r="64" spans="1:16" s="38" customFormat="1" ht="20.100000000000001" customHeight="1" x14ac:dyDescent="0.25">
      <c r="A64" s="43">
        <v>4</v>
      </c>
      <c r="B64" s="43" t="s">
        <v>164</v>
      </c>
      <c r="C64" s="45" t="s">
        <v>165</v>
      </c>
      <c r="D64" s="147">
        <f t="shared" si="9"/>
        <v>0</v>
      </c>
      <c r="E64" s="79">
        <f>D64/$D$7*100</f>
        <v>0</v>
      </c>
      <c r="F64" s="147"/>
      <c r="G64" s="147"/>
      <c r="H64" s="147"/>
      <c r="I64" s="147"/>
      <c r="J64" s="147"/>
      <c r="K64" s="147"/>
      <c r="L64" s="147"/>
      <c r="M64" s="147"/>
      <c r="N64" s="147"/>
    </row>
    <row r="65" spans="1:17" s="38" customFormat="1" ht="20.100000000000001" customHeight="1" x14ac:dyDescent="0.25">
      <c r="A65" s="43">
        <v>5</v>
      </c>
      <c r="B65" s="43" t="s">
        <v>166</v>
      </c>
      <c r="C65" s="45" t="s">
        <v>167</v>
      </c>
      <c r="D65" s="147">
        <f t="shared" si="9"/>
        <v>0</v>
      </c>
      <c r="E65" s="79">
        <f>D65/$D$7*100</f>
        <v>0</v>
      </c>
      <c r="F65" s="147"/>
      <c r="G65" s="147"/>
      <c r="H65" s="147"/>
      <c r="I65" s="147"/>
      <c r="J65" s="147"/>
      <c r="K65" s="147"/>
      <c r="L65" s="147"/>
      <c r="M65" s="147"/>
      <c r="N65" s="147"/>
    </row>
    <row r="66" spans="1:17" s="38" customFormat="1" ht="20.100000000000001" customHeight="1" x14ac:dyDescent="0.25">
      <c r="A66" s="43">
        <v>6</v>
      </c>
      <c r="B66" s="43" t="s">
        <v>168</v>
      </c>
      <c r="C66" s="45" t="s">
        <v>169</v>
      </c>
      <c r="D66" s="147">
        <f t="shared" si="9"/>
        <v>47246.27</v>
      </c>
      <c r="E66" s="79">
        <f>D66/$D$7*100</f>
        <v>32.833485989245062</v>
      </c>
      <c r="F66" s="147">
        <v>2923.35</v>
      </c>
      <c r="G66" s="147">
        <v>7113.15</v>
      </c>
      <c r="H66" s="147">
        <v>6680.55</v>
      </c>
      <c r="I66" s="147">
        <v>13193.43</v>
      </c>
      <c r="J66" s="147">
        <v>12202.399999999998</v>
      </c>
      <c r="K66" s="147">
        <v>813.39</v>
      </c>
      <c r="L66" s="147">
        <v>830.8</v>
      </c>
      <c r="M66" s="147">
        <v>972.13</v>
      </c>
      <c r="N66" s="147">
        <v>2517.0700000000002</v>
      </c>
      <c r="Q66" s="125"/>
    </row>
    <row r="67" spans="1:17" ht="20.100000000000001" customHeight="1" x14ac:dyDescent="0.25">
      <c r="A67" s="191" t="s">
        <v>896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  <c r="M67" s="191"/>
      <c r="N67" s="191"/>
    </row>
    <row r="69" spans="1:17" x14ac:dyDescent="0.25">
      <c r="F69" s="47"/>
      <c r="G69" s="47"/>
      <c r="H69" s="47"/>
      <c r="I69" s="47"/>
      <c r="J69" s="47"/>
      <c r="K69" s="46"/>
      <c r="L69" s="46"/>
      <c r="M69" s="46"/>
      <c r="N69" s="46"/>
    </row>
    <row r="70" spans="1:17" x14ac:dyDescent="0.25">
      <c r="F70" s="46"/>
      <c r="G70" s="46"/>
      <c r="H70" s="46"/>
      <c r="I70" s="46"/>
      <c r="J70" s="46"/>
    </row>
  </sheetData>
  <mergeCells count="9">
    <mergeCell ref="A67:N67"/>
    <mergeCell ref="A1:B1"/>
    <mergeCell ref="A2:N2"/>
    <mergeCell ref="A4:A5"/>
    <mergeCell ref="B4:B5"/>
    <mergeCell ref="C4:C5"/>
    <mergeCell ref="D4:D5"/>
    <mergeCell ref="E4:E5"/>
    <mergeCell ref="F4:N4"/>
  </mergeCells>
  <printOptions horizontalCentered="1"/>
  <pageMargins left="0.23622047244094491" right="0.23622047244094491" top="0.59055118110236227" bottom="0.43307086614173229" header="0.31496062992125984" footer="3.937007874015748E-2"/>
  <pageSetup paperSize="9" firstPageNumber="2" orientation="landscape" useFirstPageNumber="1" r:id="rId1"/>
  <headerFooter>
    <oddFooter>&amp;L&amp;"Times New Roman,Regular"Biểu 01/CT&amp;R&amp;"Times New Roman,Regular"Trang &amp;P</oddFooter>
  </headerFooter>
  <ignoredErrors>
    <ignoredError sqref="F10:N10 F32:N32 F55:M55" formulaRange="1"/>
    <ignoredError sqref="D55:E55 E56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6"/>
  <sheetViews>
    <sheetView showZeros="0" zoomScaleNormal="100" workbookViewId="0">
      <pane xSplit="7" ySplit="7" topLeftCell="H8" activePane="bottomRight" state="frozen"/>
      <selection activeCell="F7" sqref="F7"/>
      <selection pane="topRight" activeCell="F7" sqref="F7"/>
      <selection pane="bottomLeft" activeCell="F7" sqref="F7"/>
      <selection pane="bottomRight" activeCell="I32" sqref="I32"/>
    </sheetView>
  </sheetViews>
  <sheetFormatPr defaultColWidth="9.140625" defaultRowHeight="12.75" x14ac:dyDescent="0.2"/>
  <cols>
    <col min="1" max="1" width="4.140625" style="21" bestFit="1" customWidth="1"/>
    <col min="2" max="2" width="33.28515625" style="21" customWidth="1"/>
    <col min="3" max="3" width="6.85546875" style="20" customWidth="1"/>
    <col min="4" max="4" width="11" style="21" bestFit="1" customWidth="1"/>
    <col min="5" max="5" width="9.7109375" style="21" customWidth="1"/>
    <col min="6" max="6" width="12" style="21" customWidth="1"/>
    <col min="7" max="7" width="13.42578125" style="21" bestFit="1" customWidth="1"/>
    <col min="8" max="16384" width="9.140625" style="21"/>
  </cols>
  <sheetData>
    <row r="1" spans="1:7" ht="18" customHeight="1" x14ac:dyDescent="0.2">
      <c r="A1" s="199" t="s">
        <v>171</v>
      </c>
      <c r="B1" s="199"/>
    </row>
    <row r="2" spans="1:7" s="48" customFormat="1" ht="18.75" customHeight="1" x14ac:dyDescent="0.2">
      <c r="A2" s="193" t="s">
        <v>789</v>
      </c>
      <c r="B2" s="193"/>
      <c r="C2" s="193"/>
      <c r="D2" s="193"/>
      <c r="E2" s="193"/>
      <c r="F2" s="193"/>
      <c r="G2" s="193"/>
    </row>
    <row r="3" spans="1:7" s="48" customFormat="1" ht="23.25" customHeight="1" x14ac:dyDescent="0.2">
      <c r="A3" s="201" t="s">
        <v>788</v>
      </c>
      <c r="B3" s="201"/>
      <c r="C3" s="201"/>
      <c r="D3" s="201"/>
      <c r="E3" s="201"/>
      <c r="F3" s="201"/>
      <c r="G3" s="201"/>
    </row>
    <row r="4" spans="1:7" ht="24.95" customHeight="1" x14ac:dyDescent="0.2">
      <c r="A4" s="198" t="s">
        <v>138</v>
      </c>
      <c r="B4" s="194" t="s">
        <v>1</v>
      </c>
      <c r="C4" s="194" t="s">
        <v>2</v>
      </c>
      <c r="D4" s="198" t="s">
        <v>787</v>
      </c>
      <c r="E4" s="194" t="s">
        <v>813</v>
      </c>
      <c r="F4" s="194"/>
      <c r="G4" s="194"/>
    </row>
    <row r="5" spans="1:7" ht="24.95" customHeight="1" x14ac:dyDescent="0.2">
      <c r="A5" s="198"/>
      <c r="B5" s="194"/>
      <c r="C5" s="194"/>
      <c r="D5" s="198"/>
      <c r="E5" s="200" t="s">
        <v>172</v>
      </c>
      <c r="F5" s="200" t="s">
        <v>173</v>
      </c>
      <c r="G5" s="200"/>
    </row>
    <row r="6" spans="1:7" ht="42.75" customHeight="1" x14ac:dyDescent="0.2">
      <c r="A6" s="198"/>
      <c r="B6" s="194"/>
      <c r="C6" s="194"/>
      <c r="D6" s="198"/>
      <c r="E6" s="200"/>
      <c r="F6" s="153" t="s">
        <v>177</v>
      </c>
      <c r="G6" s="153" t="s">
        <v>174</v>
      </c>
    </row>
    <row r="7" spans="1:7" s="123" customFormat="1" ht="21.95" customHeight="1" x14ac:dyDescent="0.2">
      <c r="A7" s="121">
        <v>-1</v>
      </c>
      <c r="B7" s="121">
        <v>-2</v>
      </c>
      <c r="C7" s="121">
        <v>-3</v>
      </c>
      <c r="D7" s="121">
        <v>-4</v>
      </c>
      <c r="E7" s="121">
        <v>-5</v>
      </c>
      <c r="F7" s="121" t="s">
        <v>175</v>
      </c>
      <c r="G7" s="121" t="s">
        <v>176</v>
      </c>
    </row>
    <row r="8" spans="1:7" s="49" customFormat="1" ht="21.95" customHeight="1" x14ac:dyDescent="0.25">
      <c r="A8" s="27">
        <v>1</v>
      </c>
      <c r="B8" s="26" t="s">
        <v>56</v>
      </c>
      <c r="C8" s="154" t="s">
        <v>5</v>
      </c>
      <c r="D8" s="94">
        <v>110706</v>
      </c>
      <c r="E8" s="94">
        <f>E10+SUM(E14:E21)</f>
        <v>114751.43000000001</v>
      </c>
      <c r="F8" s="94">
        <f>E8-D8</f>
        <v>4045.4300000000076</v>
      </c>
      <c r="G8" s="75">
        <f>E8/D8*100</f>
        <v>103.6542102505736</v>
      </c>
    </row>
    <row r="9" spans="1:7" s="53" customFormat="1" ht="21.95" customHeight="1" x14ac:dyDescent="0.25">
      <c r="A9" s="50"/>
      <c r="B9" s="51" t="s">
        <v>163</v>
      </c>
      <c r="C9" s="52"/>
      <c r="D9" s="95"/>
      <c r="E9" s="95"/>
      <c r="F9" s="95"/>
      <c r="G9" s="96"/>
    </row>
    <row r="10" spans="1:7" s="22" customFormat="1" ht="21.95" customHeight="1" x14ac:dyDescent="0.25">
      <c r="A10" s="24" t="s">
        <v>57</v>
      </c>
      <c r="B10" s="23" t="s">
        <v>58</v>
      </c>
      <c r="C10" s="25" t="s">
        <v>6</v>
      </c>
      <c r="D10" s="88">
        <v>83163</v>
      </c>
      <c r="E10" s="88">
        <f>SUM(E11:E13)</f>
        <v>88007.91</v>
      </c>
      <c r="F10" s="88">
        <f t="shared" ref="F10:F62" si="0">E10-D10</f>
        <v>4844.9100000000035</v>
      </c>
      <c r="G10" s="76">
        <f t="shared" ref="G10:G54" si="1">E10/D10*100</f>
        <v>105.82579993506729</v>
      </c>
    </row>
    <row r="11" spans="1:7" s="53" customFormat="1" ht="21.95" customHeight="1" x14ac:dyDescent="0.25">
      <c r="A11" s="50"/>
      <c r="B11" s="40" t="s">
        <v>59</v>
      </c>
      <c r="C11" s="52" t="s">
        <v>7</v>
      </c>
      <c r="D11" s="95">
        <v>83163</v>
      </c>
      <c r="E11" s="95">
        <v>88007.91</v>
      </c>
      <c r="F11" s="95">
        <f t="shared" si="0"/>
        <v>4844.9100000000035</v>
      </c>
      <c r="G11" s="96">
        <f>E11/D11*100</f>
        <v>105.82579993506729</v>
      </c>
    </row>
    <row r="12" spans="1:7" s="53" customFormat="1" ht="20.100000000000001" hidden="1" customHeight="1" x14ac:dyDescent="0.25">
      <c r="A12" s="50"/>
      <c r="B12" s="40" t="s">
        <v>60</v>
      </c>
      <c r="C12" s="41" t="s">
        <v>8</v>
      </c>
      <c r="D12" s="95"/>
      <c r="E12" s="88">
        <v>0</v>
      </c>
      <c r="F12" s="95">
        <f t="shared" si="0"/>
        <v>0</v>
      </c>
      <c r="G12" s="96" t="e">
        <f t="shared" si="1"/>
        <v>#DIV/0!</v>
      </c>
    </row>
    <row r="13" spans="1:7" s="53" customFormat="1" ht="20.100000000000001" hidden="1" customHeight="1" x14ac:dyDescent="0.25">
      <c r="A13" s="50"/>
      <c r="B13" s="40" t="s">
        <v>61</v>
      </c>
      <c r="C13" s="41" t="s">
        <v>9</v>
      </c>
      <c r="D13" s="95"/>
      <c r="E13" s="88">
        <v>0</v>
      </c>
      <c r="F13" s="95">
        <f t="shared" si="0"/>
        <v>0</v>
      </c>
      <c r="G13" s="96" t="e">
        <f t="shared" si="1"/>
        <v>#DIV/0!</v>
      </c>
    </row>
    <row r="14" spans="1:7" s="22" customFormat="1" ht="20.100000000000001" hidden="1" customHeight="1" x14ac:dyDescent="0.25">
      <c r="A14" s="24" t="s">
        <v>62</v>
      </c>
      <c r="B14" s="23" t="s">
        <v>63</v>
      </c>
      <c r="C14" s="25" t="s">
        <v>10</v>
      </c>
      <c r="D14" s="88"/>
      <c r="E14" s="88">
        <v>1399.8700000000001</v>
      </c>
      <c r="F14" s="88">
        <f t="shared" si="0"/>
        <v>1399.8700000000001</v>
      </c>
      <c r="G14" s="76"/>
    </row>
    <row r="15" spans="1:7" s="22" customFormat="1" ht="21.95" customHeight="1" x14ac:dyDescent="0.25">
      <c r="A15" s="24" t="s">
        <v>62</v>
      </c>
      <c r="B15" s="23" t="s">
        <v>65</v>
      </c>
      <c r="C15" s="25" t="s">
        <v>11</v>
      </c>
      <c r="D15" s="88">
        <v>21288</v>
      </c>
      <c r="E15" s="88">
        <v>22879.200000000001</v>
      </c>
      <c r="F15" s="88">
        <f>E15-D15</f>
        <v>1591.2000000000007</v>
      </c>
      <c r="G15" s="76">
        <f t="shared" si="1"/>
        <v>107.47463359639234</v>
      </c>
    </row>
    <row r="16" spans="1:7" s="22" customFormat="1" ht="20.100000000000001" hidden="1" customHeight="1" x14ac:dyDescent="0.25">
      <c r="A16" s="24" t="s">
        <v>66</v>
      </c>
      <c r="B16" s="23" t="s">
        <v>67</v>
      </c>
      <c r="C16" s="25" t="s">
        <v>12</v>
      </c>
      <c r="D16" s="88"/>
      <c r="E16" s="88">
        <v>0</v>
      </c>
      <c r="F16" s="88">
        <f t="shared" si="0"/>
        <v>0</v>
      </c>
      <c r="G16" s="76"/>
    </row>
    <row r="17" spans="1:8" s="22" customFormat="1" ht="20.100000000000001" hidden="1" customHeight="1" x14ac:dyDescent="0.25">
      <c r="A17" s="24" t="s">
        <v>68</v>
      </c>
      <c r="B17" s="23" t="s">
        <v>69</v>
      </c>
      <c r="C17" s="25" t="s">
        <v>13</v>
      </c>
      <c r="D17" s="88"/>
      <c r="E17" s="88">
        <v>0</v>
      </c>
      <c r="F17" s="88">
        <f t="shared" si="0"/>
        <v>0</v>
      </c>
      <c r="G17" s="76"/>
    </row>
    <row r="18" spans="1:8" s="22" customFormat="1" ht="21.95" customHeight="1" x14ac:dyDescent="0.25">
      <c r="A18" s="24" t="s">
        <v>64</v>
      </c>
      <c r="B18" s="23" t="s">
        <v>71</v>
      </c>
      <c r="C18" s="25" t="s">
        <v>14</v>
      </c>
      <c r="D18" s="88"/>
      <c r="E18" s="88">
        <v>0</v>
      </c>
      <c r="F18" s="88">
        <f t="shared" si="0"/>
        <v>0</v>
      </c>
      <c r="G18" s="76"/>
    </row>
    <row r="19" spans="1:8" s="22" customFormat="1" ht="21.95" customHeight="1" x14ac:dyDescent="0.25">
      <c r="A19" s="24" t="s">
        <v>66</v>
      </c>
      <c r="B19" s="23" t="s">
        <v>73</v>
      </c>
      <c r="C19" s="25" t="s">
        <v>15</v>
      </c>
      <c r="D19" s="88">
        <v>1433</v>
      </c>
      <c r="E19" s="88">
        <v>2458.48</v>
      </c>
      <c r="F19" s="88">
        <f t="shared" si="0"/>
        <v>1025.48</v>
      </c>
      <c r="G19" s="76">
        <f t="shared" si="1"/>
        <v>171.56175854849965</v>
      </c>
    </row>
    <row r="20" spans="1:8" s="22" customFormat="1" ht="20.100000000000001" hidden="1" customHeight="1" x14ac:dyDescent="0.25">
      <c r="A20" s="24" t="s">
        <v>74</v>
      </c>
      <c r="B20" s="23" t="s">
        <v>75</v>
      </c>
      <c r="C20" s="25" t="s">
        <v>16</v>
      </c>
      <c r="D20" s="88"/>
      <c r="E20" s="88">
        <v>0</v>
      </c>
      <c r="F20" s="88">
        <f t="shared" si="0"/>
        <v>0</v>
      </c>
      <c r="G20" s="76"/>
    </row>
    <row r="21" spans="1:8" s="22" customFormat="1" ht="20.100000000000001" hidden="1" customHeight="1" x14ac:dyDescent="0.25">
      <c r="A21" s="24" t="s">
        <v>76</v>
      </c>
      <c r="B21" s="23" t="s">
        <v>77</v>
      </c>
      <c r="C21" s="25" t="s">
        <v>17</v>
      </c>
      <c r="D21" s="88"/>
      <c r="E21" s="88">
        <v>5.97</v>
      </c>
      <c r="F21" s="88">
        <f t="shared" si="0"/>
        <v>5.97</v>
      </c>
      <c r="G21" s="76" t="e">
        <f t="shared" si="1"/>
        <v>#DIV/0!</v>
      </c>
    </row>
    <row r="22" spans="1:8" s="49" customFormat="1" ht="21.95" customHeight="1" x14ac:dyDescent="0.25">
      <c r="A22" s="27">
        <v>2</v>
      </c>
      <c r="B22" s="26" t="s">
        <v>78</v>
      </c>
      <c r="C22" s="154" t="s">
        <v>18</v>
      </c>
      <c r="D22" s="94">
        <v>30057</v>
      </c>
      <c r="E22" s="94">
        <f>SUM(E24:E32)+SUM(E45:E55)</f>
        <v>29046.610000000004</v>
      </c>
      <c r="F22" s="94">
        <f t="shared" si="0"/>
        <v>-1010.3899999999958</v>
      </c>
      <c r="G22" s="75">
        <f t="shared" si="1"/>
        <v>96.638420334697415</v>
      </c>
    </row>
    <row r="23" spans="1:8" s="53" customFormat="1" ht="21.95" customHeight="1" x14ac:dyDescent="0.25">
      <c r="A23" s="50"/>
      <c r="B23" s="51" t="s">
        <v>163</v>
      </c>
      <c r="C23" s="52"/>
      <c r="D23" s="95"/>
      <c r="E23" s="95"/>
      <c r="F23" s="95"/>
      <c r="G23" s="96"/>
    </row>
    <row r="24" spans="1:8" s="22" customFormat="1" ht="21.95" customHeight="1" x14ac:dyDescent="0.25">
      <c r="A24" s="24" t="s">
        <v>79</v>
      </c>
      <c r="B24" s="23" t="s">
        <v>80</v>
      </c>
      <c r="C24" s="25" t="s">
        <v>19</v>
      </c>
      <c r="D24" s="88">
        <v>903</v>
      </c>
      <c r="E24" s="88">
        <v>969.04</v>
      </c>
      <c r="F24" s="88">
        <f t="shared" si="0"/>
        <v>66.039999999999964</v>
      </c>
      <c r="G24" s="76">
        <f t="shared" si="1"/>
        <v>107.31339977851606</v>
      </c>
    </row>
    <row r="25" spans="1:8" s="22" customFormat="1" ht="21.95" customHeight="1" x14ac:dyDescent="0.25">
      <c r="A25" s="24" t="s">
        <v>81</v>
      </c>
      <c r="B25" s="23" t="s">
        <v>82</v>
      </c>
      <c r="C25" s="25" t="s">
        <v>20</v>
      </c>
      <c r="D25" s="88">
        <v>101</v>
      </c>
      <c r="E25" s="88">
        <v>64.449999999999989</v>
      </c>
      <c r="F25" s="88">
        <f t="shared" si="0"/>
        <v>-36.550000000000011</v>
      </c>
      <c r="G25" s="76">
        <f t="shared" si="1"/>
        <v>63.811881188118804</v>
      </c>
    </row>
    <row r="26" spans="1:8" s="22" customFormat="1" ht="21.95" customHeight="1" x14ac:dyDescent="0.25">
      <c r="A26" s="24" t="s">
        <v>83</v>
      </c>
      <c r="B26" s="23" t="s">
        <v>84</v>
      </c>
      <c r="C26" s="25" t="s">
        <v>21</v>
      </c>
      <c r="D26" s="88">
        <v>1797</v>
      </c>
      <c r="E26" s="88">
        <v>390.64</v>
      </c>
      <c r="F26" s="88">
        <f t="shared" si="0"/>
        <v>-1406.3600000000001</v>
      </c>
      <c r="G26" s="76">
        <f t="shared" si="1"/>
        <v>21.738452977184195</v>
      </c>
    </row>
    <row r="27" spans="1:8" s="22" customFormat="1" ht="20.100000000000001" hidden="1" customHeight="1" x14ac:dyDescent="0.25">
      <c r="A27" s="24" t="s">
        <v>85</v>
      </c>
      <c r="B27" s="23" t="s">
        <v>86</v>
      </c>
      <c r="C27" s="25" t="s">
        <v>22</v>
      </c>
      <c r="D27" s="88"/>
      <c r="E27" s="88">
        <v>0</v>
      </c>
      <c r="F27" s="88">
        <f t="shared" si="0"/>
        <v>0</v>
      </c>
      <c r="G27" s="76"/>
    </row>
    <row r="28" spans="1:8" s="22" customFormat="1" ht="20.100000000000001" hidden="1" customHeight="1" x14ac:dyDescent="0.25">
      <c r="A28" s="24" t="s">
        <v>87</v>
      </c>
      <c r="B28" s="23" t="s">
        <v>88</v>
      </c>
      <c r="C28" s="25" t="s">
        <v>23</v>
      </c>
      <c r="D28" s="88"/>
      <c r="E28" s="88">
        <v>0</v>
      </c>
      <c r="F28" s="88">
        <f t="shared" si="0"/>
        <v>0</v>
      </c>
      <c r="G28" s="76"/>
    </row>
    <row r="29" spans="1:8" s="22" customFormat="1" ht="20.100000000000001" hidden="1" customHeight="1" x14ac:dyDescent="0.25">
      <c r="A29" s="24" t="s">
        <v>89</v>
      </c>
      <c r="B29" s="23" t="s">
        <v>90</v>
      </c>
      <c r="C29" s="25" t="s">
        <v>24</v>
      </c>
      <c r="D29" s="88"/>
      <c r="E29" s="88">
        <v>149.82999999999998</v>
      </c>
      <c r="F29" s="88">
        <f t="shared" si="0"/>
        <v>149.82999999999998</v>
      </c>
      <c r="G29" s="76"/>
      <c r="H29" s="54"/>
    </row>
    <row r="30" spans="1:8" s="22" customFormat="1" ht="20.100000000000001" hidden="1" customHeight="1" x14ac:dyDescent="0.25">
      <c r="A30" s="24" t="s">
        <v>91</v>
      </c>
      <c r="B30" s="155" t="s">
        <v>92</v>
      </c>
      <c r="C30" s="25" t="s">
        <v>25</v>
      </c>
      <c r="D30" s="88"/>
      <c r="E30" s="88">
        <v>708.06</v>
      </c>
      <c r="F30" s="88">
        <f t="shared" si="0"/>
        <v>708.06</v>
      </c>
      <c r="G30" s="76"/>
      <c r="H30" s="54"/>
    </row>
    <row r="31" spans="1:8" s="22" customFormat="1" ht="21.95" customHeight="1" x14ac:dyDescent="0.25">
      <c r="A31" s="24" t="s">
        <v>85</v>
      </c>
      <c r="B31" s="155" t="s">
        <v>94</v>
      </c>
      <c r="C31" s="25" t="s">
        <v>26</v>
      </c>
      <c r="D31" s="88">
        <v>5</v>
      </c>
      <c r="E31" s="88">
        <v>0</v>
      </c>
      <c r="F31" s="88">
        <f t="shared" si="0"/>
        <v>-5</v>
      </c>
      <c r="G31" s="76">
        <f t="shared" si="1"/>
        <v>0</v>
      </c>
    </row>
    <row r="32" spans="1:8" s="22" customFormat="1" ht="21.95" customHeight="1" x14ac:dyDescent="0.25">
      <c r="A32" s="24" t="s">
        <v>87</v>
      </c>
      <c r="B32" s="155" t="s">
        <v>870</v>
      </c>
      <c r="C32" s="25" t="s">
        <v>27</v>
      </c>
      <c r="D32" s="88">
        <v>10407</v>
      </c>
      <c r="E32" s="88">
        <f>SUM(E34:E44)</f>
        <v>9185.9400000000023</v>
      </c>
      <c r="F32" s="88">
        <f t="shared" si="0"/>
        <v>-1221.0599999999977</v>
      </c>
      <c r="G32" s="76">
        <f t="shared" si="1"/>
        <v>88.26693571634479</v>
      </c>
    </row>
    <row r="33" spans="1:7" s="22" customFormat="1" ht="21.95" customHeight="1" x14ac:dyDescent="0.25">
      <c r="A33" s="24"/>
      <c r="B33" s="155" t="s">
        <v>163</v>
      </c>
      <c r="C33" s="25"/>
      <c r="D33" s="88"/>
      <c r="E33" s="88"/>
      <c r="F33" s="88"/>
      <c r="G33" s="76"/>
    </row>
    <row r="34" spans="1:7" s="53" customFormat="1" ht="21.95" customHeight="1" x14ac:dyDescent="0.25">
      <c r="A34" s="52" t="s">
        <v>304</v>
      </c>
      <c r="B34" s="40" t="s">
        <v>96</v>
      </c>
      <c r="C34" s="41" t="s">
        <v>28</v>
      </c>
      <c r="D34" s="95">
        <v>186</v>
      </c>
      <c r="E34" s="95">
        <v>82.77</v>
      </c>
      <c r="F34" s="95">
        <f t="shared" si="0"/>
        <v>-103.23</v>
      </c>
      <c r="G34" s="96">
        <f t="shared" si="1"/>
        <v>44.499999999999993</v>
      </c>
    </row>
    <row r="35" spans="1:7" s="53" customFormat="1" ht="21.95" customHeight="1" x14ac:dyDescent="0.25">
      <c r="A35" s="52" t="s">
        <v>304</v>
      </c>
      <c r="B35" s="40" t="s">
        <v>97</v>
      </c>
      <c r="C35" s="41" t="s">
        <v>29</v>
      </c>
      <c r="D35" s="95">
        <v>107</v>
      </c>
      <c r="E35" s="95">
        <v>84.08</v>
      </c>
      <c r="F35" s="95">
        <f t="shared" si="0"/>
        <v>-22.92</v>
      </c>
      <c r="G35" s="96">
        <f t="shared" si="1"/>
        <v>78.579439252336442</v>
      </c>
    </row>
    <row r="36" spans="1:7" s="53" customFormat="1" ht="21.95" customHeight="1" x14ac:dyDescent="0.25">
      <c r="A36" s="52" t="s">
        <v>304</v>
      </c>
      <c r="B36" s="40" t="s">
        <v>98</v>
      </c>
      <c r="C36" s="41" t="s">
        <v>30</v>
      </c>
      <c r="D36" s="95">
        <v>1472</v>
      </c>
      <c r="E36" s="95">
        <v>494.04000000000008</v>
      </c>
      <c r="F36" s="95">
        <f t="shared" si="0"/>
        <v>-977.95999999999992</v>
      </c>
      <c r="G36" s="96">
        <f t="shared" si="1"/>
        <v>33.562500000000007</v>
      </c>
    </row>
    <row r="37" spans="1:7" s="53" customFormat="1" ht="21.95" customHeight="1" x14ac:dyDescent="0.25">
      <c r="A37" s="52" t="s">
        <v>304</v>
      </c>
      <c r="B37" s="40" t="s">
        <v>99</v>
      </c>
      <c r="C37" s="41" t="s">
        <v>31</v>
      </c>
      <c r="D37" s="95">
        <v>326</v>
      </c>
      <c r="E37" s="95">
        <v>51.69</v>
      </c>
      <c r="F37" s="95">
        <f t="shared" si="0"/>
        <v>-274.31</v>
      </c>
      <c r="G37" s="96">
        <f t="shared" si="1"/>
        <v>15.855828220858895</v>
      </c>
    </row>
    <row r="38" spans="1:7" s="22" customFormat="1" ht="25.5" hidden="1" x14ac:dyDescent="0.25">
      <c r="A38" s="52" t="s">
        <v>304</v>
      </c>
      <c r="B38" s="40" t="s">
        <v>100</v>
      </c>
      <c r="C38" s="150" t="s">
        <v>32</v>
      </c>
      <c r="D38" s="88"/>
      <c r="E38" s="88">
        <v>0.03</v>
      </c>
      <c r="F38" s="88">
        <f t="shared" si="0"/>
        <v>0.03</v>
      </c>
      <c r="G38" s="76" t="e">
        <f t="shared" si="1"/>
        <v>#DIV/0!</v>
      </c>
    </row>
    <row r="39" spans="1:7" s="22" customFormat="1" ht="20.100000000000001" hidden="1" customHeight="1" x14ac:dyDescent="0.25">
      <c r="A39" s="52" t="s">
        <v>304</v>
      </c>
      <c r="B39" s="40" t="s">
        <v>101</v>
      </c>
      <c r="C39" s="150" t="s">
        <v>33</v>
      </c>
      <c r="D39" s="88"/>
      <c r="E39" s="88">
        <v>3.17</v>
      </c>
      <c r="F39" s="88">
        <f t="shared" si="0"/>
        <v>3.17</v>
      </c>
      <c r="G39" s="76" t="e">
        <f t="shared" si="1"/>
        <v>#DIV/0!</v>
      </c>
    </row>
    <row r="40" spans="1:7" s="22" customFormat="1" ht="20.100000000000001" hidden="1" customHeight="1" x14ac:dyDescent="0.25">
      <c r="A40" s="52" t="s">
        <v>304</v>
      </c>
      <c r="B40" s="40" t="s">
        <v>102</v>
      </c>
      <c r="C40" s="150" t="s">
        <v>34</v>
      </c>
      <c r="D40" s="88"/>
      <c r="E40" s="88">
        <v>3333.9400000000005</v>
      </c>
      <c r="F40" s="88">
        <f t="shared" si="0"/>
        <v>3333.9400000000005</v>
      </c>
      <c r="G40" s="76" t="e">
        <f t="shared" si="1"/>
        <v>#DIV/0!</v>
      </c>
    </row>
    <row r="41" spans="1:7" s="22" customFormat="1" ht="20.100000000000001" hidden="1" customHeight="1" x14ac:dyDescent="0.25">
      <c r="A41" s="52" t="s">
        <v>304</v>
      </c>
      <c r="B41" s="40" t="s">
        <v>103</v>
      </c>
      <c r="C41" s="150" t="s">
        <v>35</v>
      </c>
      <c r="D41" s="88"/>
      <c r="E41" s="88">
        <v>4844.34</v>
      </c>
      <c r="F41" s="88">
        <f t="shared" si="0"/>
        <v>4844.34</v>
      </c>
      <c r="G41" s="76" t="e">
        <f t="shared" si="1"/>
        <v>#DIV/0!</v>
      </c>
    </row>
    <row r="42" spans="1:7" s="22" customFormat="1" ht="20.100000000000001" hidden="1" customHeight="1" x14ac:dyDescent="0.25">
      <c r="A42" s="52" t="s">
        <v>304</v>
      </c>
      <c r="B42" s="40" t="s">
        <v>104</v>
      </c>
      <c r="C42" s="150" t="s">
        <v>36</v>
      </c>
      <c r="D42" s="88"/>
      <c r="E42" s="88">
        <v>234.54000000000002</v>
      </c>
      <c r="F42" s="88">
        <f t="shared" si="0"/>
        <v>234.54000000000002</v>
      </c>
      <c r="G42" s="76" t="e">
        <f t="shared" si="1"/>
        <v>#DIV/0!</v>
      </c>
    </row>
    <row r="43" spans="1:7" s="22" customFormat="1" ht="20.100000000000001" hidden="1" customHeight="1" x14ac:dyDescent="0.25">
      <c r="A43" s="52" t="s">
        <v>304</v>
      </c>
      <c r="B43" s="40" t="s">
        <v>105</v>
      </c>
      <c r="C43" s="150" t="s">
        <v>37</v>
      </c>
      <c r="D43" s="88"/>
      <c r="E43" s="88">
        <v>29.570000000000004</v>
      </c>
      <c r="F43" s="88">
        <f t="shared" si="0"/>
        <v>29.570000000000004</v>
      </c>
      <c r="G43" s="76" t="e">
        <f t="shared" si="1"/>
        <v>#DIV/0!</v>
      </c>
    </row>
    <row r="44" spans="1:7" s="22" customFormat="1" ht="20.100000000000001" hidden="1" customHeight="1" x14ac:dyDescent="0.25">
      <c r="A44" s="52" t="s">
        <v>304</v>
      </c>
      <c r="B44" s="40" t="s">
        <v>106</v>
      </c>
      <c r="C44" s="150" t="s">
        <v>38</v>
      </c>
      <c r="D44" s="88"/>
      <c r="E44" s="88">
        <v>27.770000000000007</v>
      </c>
      <c r="F44" s="88">
        <f t="shared" si="0"/>
        <v>27.770000000000007</v>
      </c>
      <c r="G44" s="76" t="e">
        <f t="shared" si="1"/>
        <v>#DIV/0!</v>
      </c>
    </row>
    <row r="45" spans="1:7" s="22" customFormat="1" ht="21.95" customHeight="1" x14ac:dyDescent="0.25">
      <c r="A45" s="55" t="s">
        <v>89</v>
      </c>
      <c r="B45" s="23" t="s">
        <v>643</v>
      </c>
      <c r="C45" s="25" t="s">
        <v>39</v>
      </c>
      <c r="D45" s="88">
        <v>8</v>
      </c>
      <c r="E45" s="88">
        <v>5.83</v>
      </c>
      <c r="F45" s="88">
        <f t="shared" si="0"/>
        <v>-2.17</v>
      </c>
      <c r="G45" s="76">
        <f t="shared" si="1"/>
        <v>72.875</v>
      </c>
    </row>
    <row r="46" spans="1:7" s="22" customFormat="1" ht="20.100000000000001" hidden="1" customHeight="1" x14ac:dyDescent="0.25">
      <c r="A46" s="55" t="s">
        <v>108</v>
      </c>
      <c r="B46" s="23" t="s">
        <v>109</v>
      </c>
      <c r="C46" s="25" t="s">
        <v>40</v>
      </c>
      <c r="D46" s="88"/>
      <c r="E46" s="88">
        <v>0</v>
      </c>
      <c r="F46" s="88">
        <f t="shared" si="0"/>
        <v>0</v>
      </c>
      <c r="G46" s="76" t="e">
        <f t="shared" si="1"/>
        <v>#DIV/0!</v>
      </c>
    </row>
    <row r="47" spans="1:7" s="22" customFormat="1" ht="21.95" customHeight="1" x14ac:dyDescent="0.25">
      <c r="A47" s="55" t="s">
        <v>91</v>
      </c>
      <c r="B47" s="23" t="s">
        <v>111</v>
      </c>
      <c r="C47" s="25" t="s">
        <v>41</v>
      </c>
      <c r="D47" s="88">
        <v>95</v>
      </c>
      <c r="E47" s="88">
        <v>35.21</v>
      </c>
      <c r="F47" s="88">
        <f t="shared" si="0"/>
        <v>-59.79</v>
      </c>
      <c r="G47" s="76">
        <f t="shared" si="1"/>
        <v>37.06315789473684</v>
      </c>
    </row>
    <row r="48" spans="1:7" s="22" customFormat="1" ht="20.100000000000001" hidden="1" customHeight="1" x14ac:dyDescent="0.25">
      <c r="A48" s="55" t="s">
        <v>110</v>
      </c>
      <c r="B48" s="23" t="s">
        <v>113</v>
      </c>
      <c r="C48" s="25" t="s">
        <v>42</v>
      </c>
      <c r="D48" s="88"/>
      <c r="E48" s="88">
        <v>3859.8599999999997</v>
      </c>
      <c r="F48" s="88">
        <f t="shared" si="0"/>
        <v>3859.8599999999997</v>
      </c>
      <c r="G48" s="76"/>
    </row>
    <row r="49" spans="1:7" s="22" customFormat="1" ht="21.95" customHeight="1" x14ac:dyDescent="0.25">
      <c r="A49" s="55" t="s">
        <v>93</v>
      </c>
      <c r="B49" s="23" t="s">
        <v>115</v>
      </c>
      <c r="C49" s="25" t="s">
        <v>43</v>
      </c>
      <c r="D49" s="88">
        <v>5171</v>
      </c>
      <c r="E49" s="88">
        <v>4487.5199999999995</v>
      </c>
      <c r="F49" s="88">
        <f t="shared" si="0"/>
        <v>-683.48000000000047</v>
      </c>
      <c r="G49" s="76">
        <f t="shared" si="1"/>
        <v>86.782440533745884</v>
      </c>
    </row>
    <row r="50" spans="1:7" s="22" customFormat="1" ht="30" customHeight="1" x14ac:dyDescent="0.25">
      <c r="A50" s="55" t="s">
        <v>95</v>
      </c>
      <c r="B50" s="106" t="s">
        <v>764</v>
      </c>
      <c r="C50" s="25" t="s">
        <v>766</v>
      </c>
      <c r="D50" s="88">
        <v>399</v>
      </c>
      <c r="E50" s="88">
        <v>210.58999999999997</v>
      </c>
      <c r="F50" s="88">
        <f t="shared" si="0"/>
        <v>-188.41000000000003</v>
      </c>
      <c r="G50" s="76">
        <f t="shared" si="1"/>
        <v>52.779448621553883</v>
      </c>
    </row>
    <row r="51" spans="1:7" s="22" customFormat="1" ht="20.100000000000001" hidden="1" customHeight="1" x14ac:dyDescent="0.25">
      <c r="A51" s="55" t="s">
        <v>117</v>
      </c>
      <c r="B51" s="155" t="s">
        <v>118</v>
      </c>
      <c r="C51" s="25" t="s">
        <v>44</v>
      </c>
      <c r="D51" s="88"/>
      <c r="E51" s="88">
        <v>0</v>
      </c>
      <c r="F51" s="88">
        <f t="shared" si="0"/>
        <v>0</v>
      </c>
      <c r="G51" s="76"/>
    </row>
    <row r="52" spans="1:7" s="22" customFormat="1" ht="20.100000000000001" hidden="1" customHeight="1" x14ac:dyDescent="0.25">
      <c r="A52" s="55" t="s">
        <v>116</v>
      </c>
      <c r="B52" s="155" t="s">
        <v>120</v>
      </c>
      <c r="C52" s="25" t="s">
        <v>45</v>
      </c>
      <c r="D52" s="88"/>
      <c r="E52" s="88">
        <v>0</v>
      </c>
      <c r="F52" s="88">
        <f t="shared" si="0"/>
        <v>0</v>
      </c>
      <c r="G52" s="76"/>
    </row>
    <row r="53" spans="1:7" s="22" customFormat="1" ht="21.95" customHeight="1" x14ac:dyDescent="0.25">
      <c r="A53" s="55" t="s">
        <v>107</v>
      </c>
      <c r="B53" s="155" t="s">
        <v>763</v>
      </c>
      <c r="C53" s="25" t="s">
        <v>765</v>
      </c>
      <c r="D53" s="88">
        <v>150</v>
      </c>
      <c r="E53" s="88">
        <v>149.32999999999998</v>
      </c>
      <c r="F53" s="88">
        <f t="shared" si="0"/>
        <v>-0.67000000000001592</v>
      </c>
      <c r="G53" s="76">
        <f t="shared" si="1"/>
        <v>99.553333333333327</v>
      </c>
    </row>
    <row r="54" spans="1:7" s="22" customFormat="1" ht="30" customHeight="1" x14ac:dyDescent="0.25">
      <c r="A54" s="55" t="s">
        <v>108</v>
      </c>
      <c r="B54" s="155" t="s">
        <v>123</v>
      </c>
      <c r="C54" s="25" t="s">
        <v>46</v>
      </c>
      <c r="D54" s="88">
        <v>402</v>
      </c>
      <c r="E54" s="88">
        <v>217.82</v>
      </c>
      <c r="F54" s="88">
        <f t="shared" si="0"/>
        <v>-184.18</v>
      </c>
      <c r="G54" s="76">
        <f t="shared" si="1"/>
        <v>54.184079601990042</v>
      </c>
    </row>
    <row r="55" spans="1:7" s="22" customFormat="1" ht="20.100000000000001" hidden="1" customHeight="1" x14ac:dyDescent="0.25">
      <c r="A55" s="55" t="s">
        <v>121</v>
      </c>
      <c r="B55" s="155" t="s">
        <v>853</v>
      </c>
      <c r="C55" s="150" t="s">
        <v>776</v>
      </c>
      <c r="D55" s="88"/>
      <c r="E55" s="88">
        <v>8612.4900000000016</v>
      </c>
      <c r="F55" s="88">
        <f>SUM(F56:F62)</f>
        <v>8612.4900000000016</v>
      </c>
      <c r="G55" s="76"/>
    </row>
    <row r="56" spans="1:7" s="22" customFormat="1" ht="25.5" hidden="1" x14ac:dyDescent="0.25">
      <c r="A56" s="67" t="s">
        <v>304</v>
      </c>
      <c r="B56" s="155" t="s">
        <v>125</v>
      </c>
      <c r="C56" s="25" t="s">
        <v>47</v>
      </c>
      <c r="D56" s="88"/>
      <c r="E56" s="88">
        <v>15.769999999999998</v>
      </c>
      <c r="F56" s="88">
        <f t="shared" si="0"/>
        <v>15.769999999999998</v>
      </c>
      <c r="G56" s="76"/>
    </row>
    <row r="57" spans="1:7" s="22" customFormat="1" ht="20.100000000000001" hidden="1" customHeight="1" x14ac:dyDescent="0.25">
      <c r="A57" s="67" t="s">
        <v>304</v>
      </c>
      <c r="B57" s="155" t="s">
        <v>127</v>
      </c>
      <c r="C57" s="25" t="s">
        <v>48</v>
      </c>
      <c r="D57" s="88"/>
      <c r="E57" s="88">
        <v>0</v>
      </c>
      <c r="F57" s="88">
        <f t="shared" si="0"/>
        <v>0</v>
      </c>
      <c r="G57" s="76"/>
    </row>
    <row r="58" spans="1:7" s="22" customFormat="1" ht="20.100000000000001" hidden="1" customHeight="1" x14ac:dyDescent="0.25">
      <c r="A58" s="67" t="s">
        <v>304</v>
      </c>
      <c r="B58" s="155" t="s">
        <v>129</v>
      </c>
      <c r="C58" s="25" t="s">
        <v>49</v>
      </c>
      <c r="D58" s="88"/>
      <c r="E58" s="88">
        <v>0</v>
      </c>
      <c r="F58" s="88">
        <f t="shared" si="0"/>
        <v>0</v>
      </c>
      <c r="G58" s="76"/>
    </row>
    <row r="59" spans="1:7" s="22" customFormat="1" ht="20.100000000000001" hidden="1" customHeight="1" x14ac:dyDescent="0.25">
      <c r="A59" s="67" t="s">
        <v>304</v>
      </c>
      <c r="B59" s="155" t="s">
        <v>131</v>
      </c>
      <c r="C59" s="25" t="s">
        <v>50</v>
      </c>
      <c r="D59" s="88"/>
      <c r="E59" s="88">
        <v>0</v>
      </c>
      <c r="F59" s="88">
        <f t="shared" si="0"/>
        <v>0</v>
      </c>
      <c r="G59" s="76"/>
    </row>
    <row r="60" spans="1:7" s="22" customFormat="1" ht="20.100000000000001" hidden="1" customHeight="1" x14ac:dyDescent="0.25">
      <c r="A60" s="67" t="s">
        <v>304</v>
      </c>
      <c r="B60" s="155" t="s">
        <v>768</v>
      </c>
      <c r="C60" s="25" t="s">
        <v>51</v>
      </c>
      <c r="D60" s="88"/>
      <c r="E60" s="76">
        <v>8567.17</v>
      </c>
      <c r="F60" s="88">
        <f t="shared" si="0"/>
        <v>8567.17</v>
      </c>
      <c r="G60" s="76"/>
    </row>
    <row r="61" spans="1:7" s="22" customFormat="1" ht="20.100000000000001" hidden="1" customHeight="1" x14ac:dyDescent="0.25">
      <c r="A61" s="67" t="s">
        <v>304</v>
      </c>
      <c r="B61" s="155" t="s">
        <v>133</v>
      </c>
      <c r="C61" s="25" t="s">
        <v>52</v>
      </c>
      <c r="D61" s="88"/>
      <c r="E61" s="88">
        <v>5.6</v>
      </c>
      <c r="F61" s="88">
        <f t="shared" si="0"/>
        <v>5.6</v>
      </c>
      <c r="G61" s="76"/>
    </row>
    <row r="62" spans="1:7" s="22" customFormat="1" ht="20.100000000000001" hidden="1" customHeight="1" x14ac:dyDescent="0.25">
      <c r="A62" s="67" t="s">
        <v>304</v>
      </c>
      <c r="B62" s="155" t="s">
        <v>135</v>
      </c>
      <c r="C62" s="25" t="s">
        <v>53</v>
      </c>
      <c r="D62" s="88"/>
      <c r="E62" s="88">
        <v>23.95</v>
      </c>
      <c r="F62" s="88">
        <f t="shared" si="0"/>
        <v>23.95</v>
      </c>
      <c r="G62" s="76"/>
    </row>
    <row r="63" spans="1:7" s="49" customFormat="1" ht="21.95" customHeight="1" x14ac:dyDescent="0.25">
      <c r="A63" s="27">
        <v>3</v>
      </c>
      <c r="B63" s="26" t="s">
        <v>136</v>
      </c>
      <c r="C63" s="154" t="s">
        <v>54</v>
      </c>
      <c r="D63" s="94">
        <v>132</v>
      </c>
      <c r="E63" s="94">
        <v>98.320000000000007</v>
      </c>
      <c r="F63" s="94">
        <f>E63-D63</f>
        <v>-33.679999999999993</v>
      </c>
      <c r="G63" s="75">
        <f>E63/D63*100</f>
        <v>74.484848484848484</v>
      </c>
    </row>
    <row r="64" spans="1:7" s="49" customFormat="1" ht="20.100000000000001" hidden="1" customHeight="1" x14ac:dyDescent="0.25">
      <c r="A64" s="43">
        <v>4</v>
      </c>
      <c r="B64" s="43" t="s">
        <v>164</v>
      </c>
      <c r="C64" s="45" t="s">
        <v>165</v>
      </c>
      <c r="D64" s="94"/>
      <c r="E64" s="94"/>
      <c r="F64" s="94"/>
      <c r="G64" s="75"/>
    </row>
    <row r="65" spans="1:7" s="49" customFormat="1" ht="20.100000000000001" hidden="1" customHeight="1" x14ac:dyDescent="0.25">
      <c r="A65" s="43">
        <v>5</v>
      </c>
      <c r="B65" s="43" t="s">
        <v>166</v>
      </c>
      <c r="C65" s="45" t="s">
        <v>167</v>
      </c>
      <c r="D65" s="94"/>
      <c r="E65" s="94"/>
      <c r="F65" s="94"/>
      <c r="G65" s="75"/>
    </row>
    <row r="66" spans="1:7" s="49" customFormat="1" ht="21.95" customHeight="1" x14ac:dyDescent="0.25">
      <c r="A66" s="43">
        <v>4</v>
      </c>
      <c r="B66" s="43" t="s">
        <v>168</v>
      </c>
      <c r="C66" s="45" t="s">
        <v>169</v>
      </c>
      <c r="D66" s="94">
        <v>58790</v>
      </c>
      <c r="E66" s="94">
        <v>47246.33</v>
      </c>
      <c r="F66" s="94">
        <f>E66-D66</f>
        <v>-11543.669999999998</v>
      </c>
      <c r="G66" s="75">
        <f>E66/D66*100</f>
        <v>80.364568804218408</v>
      </c>
    </row>
  </sheetData>
  <mergeCells count="10">
    <mergeCell ref="A1:B1"/>
    <mergeCell ref="A2:G2"/>
    <mergeCell ref="A4:A6"/>
    <mergeCell ref="B4:B6"/>
    <mergeCell ref="C4:C6"/>
    <mergeCell ref="D4:D6"/>
    <mergeCell ref="E4:G4"/>
    <mergeCell ref="E5:E6"/>
    <mergeCell ref="F5:G5"/>
    <mergeCell ref="A3:G3"/>
  </mergeCells>
  <printOptions horizontalCentered="1"/>
  <pageMargins left="0.70866141732283472" right="0.31496062992125984" top="0.39370078740157483" bottom="0.51181102362204722" header="0.31496062992125984" footer="0.31496062992125984"/>
  <pageSetup paperSize="9" firstPageNumber="5" orientation="portrait" useFirstPageNumber="1" r:id="rId1"/>
  <headerFooter>
    <oddFooter>&amp;L&amp;"Times New Roman,Regular"Biểu 02/CT&amp;R&amp;"Times New Roman,Regular"Trang &amp;P</oddFooter>
  </headerFooter>
  <ignoredErrors>
    <ignoredError sqref="F55" formula="1"/>
    <ignoredError sqref="E8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7"/>
  <sheetViews>
    <sheetView showZeros="0" zoomScaleNormal="100" workbookViewId="0">
      <pane xSplit="9" ySplit="6" topLeftCell="J60" activePane="bottomRight" state="frozen"/>
      <selection activeCell="F7" sqref="F7"/>
      <selection pane="topRight" activeCell="F7" sqref="F7"/>
      <selection pane="bottomLeft" activeCell="F7" sqref="F7"/>
      <selection pane="bottomRight" activeCell="U20" sqref="U20"/>
    </sheetView>
  </sheetViews>
  <sheetFormatPr defaultColWidth="9.140625" defaultRowHeight="12.75" x14ac:dyDescent="0.25"/>
  <cols>
    <col min="1" max="1" width="4" style="33" bestFit="1" customWidth="1"/>
    <col min="2" max="2" width="36.7109375" style="33" customWidth="1"/>
    <col min="3" max="3" width="6" style="149" bestFit="1" customWidth="1"/>
    <col min="4" max="5" width="9.85546875" style="149" hidden="1" customWidth="1"/>
    <col min="6" max="6" width="12.140625" style="149" hidden="1" customWidth="1"/>
    <col min="7" max="7" width="9.140625" style="33" bestFit="1" customWidth="1"/>
    <col min="8" max="8" width="10.28515625" style="33" customWidth="1"/>
    <col min="9" max="9" width="12.140625" style="33" bestFit="1" customWidth="1"/>
    <col min="10" max="10" width="5.42578125" style="33" bestFit="1" customWidth="1"/>
    <col min="11" max="11" width="6.28515625" style="33" bestFit="1" customWidth="1"/>
    <col min="12" max="12" width="6" style="33" bestFit="1" customWidth="1"/>
    <col min="13" max="14" width="6.42578125" style="33" bestFit="1" customWidth="1"/>
    <col min="15" max="15" width="8.5703125" style="33" customWidth="1"/>
    <col min="16" max="18" width="7" style="33" bestFit="1" customWidth="1"/>
    <col min="19" max="16384" width="9.140625" style="33"/>
  </cols>
  <sheetData>
    <row r="1" spans="1:18" ht="17.25" customHeight="1" x14ac:dyDescent="0.25">
      <c r="A1" s="192" t="s">
        <v>178</v>
      </c>
      <c r="B1" s="192"/>
    </row>
    <row r="2" spans="1:18" ht="18.75" customHeight="1" x14ac:dyDescent="0.25">
      <c r="A2" s="193" t="s">
        <v>790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  <c r="R2" s="193"/>
    </row>
    <row r="3" spans="1:18" ht="20.25" customHeight="1" x14ac:dyDescent="0.25">
      <c r="A3" s="203" t="s">
        <v>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</row>
    <row r="4" spans="1:18" ht="27.75" customHeight="1" x14ac:dyDescent="0.25">
      <c r="A4" s="204" t="s">
        <v>138</v>
      </c>
      <c r="B4" s="194" t="s">
        <v>1</v>
      </c>
      <c r="C4" s="194" t="s">
        <v>2</v>
      </c>
      <c r="D4" s="194" t="s">
        <v>635</v>
      </c>
      <c r="E4" s="194" t="s">
        <v>222</v>
      </c>
      <c r="F4" s="194" t="s">
        <v>622</v>
      </c>
      <c r="G4" s="196" t="s">
        <v>791</v>
      </c>
      <c r="H4" s="196" t="s">
        <v>814</v>
      </c>
      <c r="I4" s="196" t="s">
        <v>179</v>
      </c>
      <c r="J4" s="198" t="s">
        <v>181</v>
      </c>
      <c r="K4" s="198"/>
      <c r="L4" s="198"/>
      <c r="M4" s="198"/>
      <c r="N4" s="198"/>
      <c r="O4" s="198"/>
      <c r="P4" s="198"/>
      <c r="Q4" s="198"/>
      <c r="R4" s="198"/>
    </row>
    <row r="5" spans="1:18" ht="45.75" customHeight="1" x14ac:dyDescent="0.25">
      <c r="A5" s="204"/>
      <c r="B5" s="194"/>
      <c r="C5" s="195"/>
      <c r="D5" s="194"/>
      <c r="E5" s="194"/>
      <c r="F5" s="194"/>
      <c r="G5" s="197"/>
      <c r="H5" s="197"/>
      <c r="I5" s="197"/>
      <c r="J5" s="168" t="s">
        <v>284</v>
      </c>
      <c r="K5" s="168" t="s">
        <v>285</v>
      </c>
      <c r="L5" s="168" t="s">
        <v>286</v>
      </c>
      <c r="M5" s="168" t="s">
        <v>287</v>
      </c>
      <c r="N5" s="168" t="s">
        <v>288</v>
      </c>
      <c r="O5" s="168" t="s">
        <v>289</v>
      </c>
      <c r="P5" s="168" t="s">
        <v>290</v>
      </c>
      <c r="Q5" s="168" t="s">
        <v>291</v>
      </c>
      <c r="R5" s="168" t="s">
        <v>292</v>
      </c>
    </row>
    <row r="6" spans="1:18" s="122" customFormat="1" ht="20.100000000000001" customHeight="1" x14ac:dyDescent="0.25">
      <c r="A6" s="121">
        <v>-1</v>
      </c>
      <c r="B6" s="121">
        <v>-2</v>
      </c>
      <c r="C6" s="121">
        <v>-3</v>
      </c>
      <c r="D6" s="121"/>
      <c r="E6" s="121"/>
      <c r="F6" s="121"/>
      <c r="G6" s="121">
        <v>-4</v>
      </c>
      <c r="H6" s="121">
        <v>-5</v>
      </c>
      <c r="I6" s="121" t="s">
        <v>916</v>
      </c>
      <c r="J6" s="121">
        <v>-7</v>
      </c>
      <c r="K6" s="121">
        <v>-8</v>
      </c>
      <c r="L6" s="121">
        <v>-9</v>
      </c>
      <c r="M6" s="121">
        <v>-10</v>
      </c>
      <c r="N6" s="121">
        <v>-11</v>
      </c>
      <c r="O6" s="121">
        <v>-12</v>
      </c>
      <c r="P6" s="121">
        <v>-13</v>
      </c>
      <c r="Q6" s="121">
        <v>-14</v>
      </c>
      <c r="R6" s="121">
        <v>-15</v>
      </c>
    </row>
    <row r="7" spans="1:18" s="38" customFormat="1" ht="20.100000000000001" customHeight="1" x14ac:dyDescent="0.25">
      <c r="A7" s="36" t="s">
        <v>146</v>
      </c>
      <c r="B7" s="36" t="s">
        <v>144</v>
      </c>
      <c r="C7" s="37"/>
      <c r="D7" s="89" t="e">
        <f>#REF!</f>
        <v>#REF!</v>
      </c>
      <c r="E7" s="147" t="e">
        <f>#REF!</f>
        <v>#REF!</v>
      </c>
      <c r="F7" s="147">
        <v>140895</v>
      </c>
      <c r="G7" s="147"/>
      <c r="H7" s="147"/>
      <c r="I7" s="147"/>
      <c r="J7" s="147"/>
      <c r="K7" s="147"/>
      <c r="L7" s="147"/>
      <c r="M7" s="147"/>
      <c r="N7" s="147"/>
      <c r="O7" s="147"/>
      <c r="P7" s="147"/>
      <c r="Q7" s="147"/>
      <c r="R7" s="147"/>
    </row>
    <row r="8" spans="1:18" s="38" customFormat="1" ht="20.100000000000001" customHeight="1" x14ac:dyDescent="0.25">
      <c r="A8" s="39">
        <v>1</v>
      </c>
      <c r="B8" s="39" t="s">
        <v>56</v>
      </c>
      <c r="C8" s="169" t="s">
        <v>5</v>
      </c>
      <c r="D8" s="89" t="e">
        <f>#REF!</f>
        <v>#REF!</v>
      </c>
      <c r="E8" s="147" t="e">
        <f>#REF!</f>
        <v>#REF!</v>
      </c>
      <c r="F8" s="147">
        <v>107848</v>
      </c>
      <c r="G8" s="147">
        <v>111018</v>
      </c>
      <c r="H8" s="147">
        <f>I8-G8</f>
        <v>-1328.3999999999942</v>
      </c>
      <c r="I8" s="147">
        <f t="shared" ref="I8:I41" si="0">SUM(J8:R8)</f>
        <v>109689.60000000001</v>
      </c>
      <c r="J8" s="147">
        <f>J10+SUM(J14:J21)</f>
        <v>310.66999999999996</v>
      </c>
      <c r="K8" s="147">
        <f t="shared" ref="K8:R8" si="1">K10+SUM(K14:K21)</f>
        <v>3079.2100000000005</v>
      </c>
      <c r="L8" s="147">
        <f t="shared" si="1"/>
        <v>2745.94</v>
      </c>
      <c r="M8" s="147">
        <f t="shared" si="1"/>
        <v>8821.7599999999984</v>
      </c>
      <c r="N8" s="147">
        <f t="shared" si="1"/>
        <v>7387.6299999999992</v>
      </c>
      <c r="O8" s="147">
        <f t="shared" si="1"/>
        <v>10122.91</v>
      </c>
      <c r="P8" s="147">
        <f t="shared" si="1"/>
        <v>27807.010000000002</v>
      </c>
      <c r="Q8" s="147">
        <f t="shared" si="1"/>
        <v>22744.89</v>
      </c>
      <c r="R8" s="147">
        <f t="shared" si="1"/>
        <v>26669.579999999998</v>
      </c>
    </row>
    <row r="9" spans="1:18" s="42" customFormat="1" ht="20.100000000000001" hidden="1" customHeight="1" x14ac:dyDescent="0.25">
      <c r="A9" s="40"/>
      <c r="B9" s="40" t="s">
        <v>163</v>
      </c>
      <c r="C9" s="41"/>
      <c r="D9" s="90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</row>
    <row r="10" spans="1:18" ht="20.100000000000001" customHeight="1" x14ac:dyDescent="0.25">
      <c r="A10" s="173" t="s">
        <v>57</v>
      </c>
      <c r="B10" s="173" t="s">
        <v>58</v>
      </c>
      <c r="C10" s="168" t="s">
        <v>6</v>
      </c>
      <c r="D10" s="91" t="e">
        <f>#REF!</f>
        <v>#REF!</v>
      </c>
      <c r="E10" s="148" t="e">
        <f>#REF!</f>
        <v>#REF!</v>
      </c>
      <c r="F10" s="148">
        <v>76230</v>
      </c>
      <c r="G10" s="148">
        <f>SUM(G11:G13)</f>
        <v>76530</v>
      </c>
      <c r="H10" s="148">
        <f t="shared" ref="H10:H75" si="2">I10-G10</f>
        <v>0</v>
      </c>
      <c r="I10" s="148">
        <f t="shared" si="0"/>
        <v>76530</v>
      </c>
      <c r="J10" s="148">
        <f>SUM(J11:J13)</f>
        <v>0</v>
      </c>
      <c r="K10" s="148">
        <f t="shared" ref="K10:R10" si="3">SUM(K11:K13)</f>
        <v>0</v>
      </c>
      <c r="L10" s="148">
        <f t="shared" si="3"/>
        <v>0</v>
      </c>
      <c r="M10" s="148">
        <f t="shared" si="3"/>
        <v>4063.5599999999995</v>
      </c>
      <c r="N10" s="148">
        <f t="shared" si="3"/>
        <v>3850.8999999999996</v>
      </c>
      <c r="O10" s="148">
        <f t="shared" si="3"/>
        <v>1462.7699999999998</v>
      </c>
      <c r="P10" s="148">
        <f t="shared" si="3"/>
        <v>24894.880000000001</v>
      </c>
      <c r="Q10" s="148">
        <f t="shared" si="3"/>
        <v>18722.87</v>
      </c>
      <c r="R10" s="148">
        <f t="shared" si="3"/>
        <v>23535.019999999997</v>
      </c>
    </row>
    <row r="11" spans="1:18" s="42" customFormat="1" ht="20.100000000000001" customHeight="1" x14ac:dyDescent="0.25">
      <c r="A11" s="40"/>
      <c r="B11" s="40" t="s">
        <v>59</v>
      </c>
      <c r="C11" s="41" t="s">
        <v>7</v>
      </c>
      <c r="D11" s="91" t="e">
        <f>#REF!</f>
        <v>#REF!</v>
      </c>
      <c r="E11" s="148" t="e">
        <f>#REF!</f>
        <v>#REF!</v>
      </c>
      <c r="F11" s="148">
        <v>76200</v>
      </c>
      <c r="G11" s="87">
        <v>76530</v>
      </c>
      <c r="H11" s="87">
        <f t="shared" si="2"/>
        <v>0</v>
      </c>
      <c r="I11" s="87">
        <f t="shared" si="0"/>
        <v>76530</v>
      </c>
      <c r="J11" s="87">
        <v>0</v>
      </c>
      <c r="K11" s="87">
        <v>0</v>
      </c>
      <c r="L11" s="87">
        <v>0</v>
      </c>
      <c r="M11" s="87">
        <v>4063.5599999999995</v>
      </c>
      <c r="N11" s="87">
        <v>3850.8999999999996</v>
      </c>
      <c r="O11" s="87">
        <v>1462.7699999999998</v>
      </c>
      <c r="P11" s="87">
        <v>24894.880000000001</v>
      </c>
      <c r="Q11" s="87">
        <v>18722.87</v>
      </c>
      <c r="R11" s="87">
        <v>23535.019999999997</v>
      </c>
    </row>
    <row r="12" spans="1:18" s="42" customFormat="1" ht="20.100000000000001" hidden="1" customHeight="1" x14ac:dyDescent="0.25">
      <c r="A12" s="40"/>
      <c r="B12" s="40" t="s">
        <v>60</v>
      </c>
      <c r="C12" s="41" t="s">
        <v>8</v>
      </c>
      <c r="D12" s="91" t="e">
        <f>#REF!</f>
        <v>#REF!</v>
      </c>
      <c r="E12" s="148" t="e">
        <f>#REF!</f>
        <v>#REF!</v>
      </c>
      <c r="F12" s="148">
        <v>30</v>
      </c>
      <c r="G12" s="148"/>
      <c r="H12" s="87">
        <f t="shared" si="2"/>
        <v>0</v>
      </c>
      <c r="I12" s="87">
        <f t="shared" si="0"/>
        <v>0</v>
      </c>
      <c r="J12" s="87">
        <v>0</v>
      </c>
      <c r="K12" s="87">
        <v>0</v>
      </c>
      <c r="L12" s="87">
        <v>0</v>
      </c>
      <c r="M12" s="87">
        <v>0</v>
      </c>
      <c r="N12" s="87">
        <v>0</v>
      </c>
      <c r="O12" s="87">
        <v>0</v>
      </c>
      <c r="P12" s="87">
        <v>0</v>
      </c>
      <c r="Q12" s="87">
        <v>0</v>
      </c>
      <c r="R12" s="87">
        <v>0</v>
      </c>
    </row>
    <row r="13" spans="1:18" s="42" customFormat="1" ht="20.100000000000001" hidden="1" customHeight="1" x14ac:dyDescent="0.25">
      <c r="A13" s="40"/>
      <c r="B13" s="40" t="s">
        <v>61</v>
      </c>
      <c r="C13" s="41" t="s">
        <v>9</v>
      </c>
      <c r="D13" s="91" t="e">
        <f>#REF!</f>
        <v>#REF!</v>
      </c>
      <c r="E13" s="148" t="e">
        <f>#REF!</f>
        <v>#REF!</v>
      </c>
      <c r="F13" s="148">
        <v>0</v>
      </c>
      <c r="G13" s="148"/>
      <c r="H13" s="87">
        <f t="shared" si="2"/>
        <v>0</v>
      </c>
      <c r="I13" s="87">
        <f t="shared" si="0"/>
        <v>0</v>
      </c>
      <c r="J13" s="87">
        <v>0</v>
      </c>
      <c r="K13" s="87">
        <v>0</v>
      </c>
      <c r="L13" s="87">
        <v>0</v>
      </c>
      <c r="M13" s="87">
        <v>0</v>
      </c>
      <c r="N13" s="87">
        <v>0</v>
      </c>
      <c r="O13" s="87">
        <v>0</v>
      </c>
      <c r="P13" s="87">
        <v>0</v>
      </c>
      <c r="Q13" s="87">
        <v>0</v>
      </c>
      <c r="R13" s="87">
        <v>0</v>
      </c>
    </row>
    <row r="14" spans="1:18" ht="20.100000000000001" customHeight="1" x14ac:dyDescent="0.25">
      <c r="A14" s="173" t="s">
        <v>62</v>
      </c>
      <c r="B14" s="173" t="s">
        <v>63</v>
      </c>
      <c r="C14" s="168" t="s">
        <v>10</v>
      </c>
      <c r="D14" s="91" t="e">
        <f>#REF!</f>
        <v>#REF!</v>
      </c>
      <c r="E14" s="148" t="e">
        <f>#REF!</f>
        <v>#REF!</v>
      </c>
      <c r="F14" s="148">
        <v>0</v>
      </c>
      <c r="G14" s="148"/>
      <c r="H14" s="148">
        <f t="shared" si="2"/>
        <v>2044.2</v>
      </c>
      <c r="I14" s="148">
        <f t="shared" si="0"/>
        <v>2044.2</v>
      </c>
      <c r="J14" s="148">
        <v>0</v>
      </c>
      <c r="K14" s="148">
        <v>154.29</v>
      </c>
      <c r="L14" s="148">
        <v>273.94</v>
      </c>
      <c r="M14" s="148">
        <v>276.65999999999997</v>
      </c>
      <c r="N14" s="148">
        <v>323.5</v>
      </c>
      <c r="O14" s="148">
        <v>177.2</v>
      </c>
      <c r="P14" s="148">
        <v>522.47</v>
      </c>
      <c r="Q14" s="148">
        <v>94.64</v>
      </c>
      <c r="R14" s="148">
        <v>221.5</v>
      </c>
    </row>
    <row r="15" spans="1:18" ht="20.100000000000001" customHeight="1" x14ac:dyDescent="0.25">
      <c r="A15" s="173" t="s">
        <v>64</v>
      </c>
      <c r="B15" s="173" t="s">
        <v>65</v>
      </c>
      <c r="C15" s="168" t="s">
        <v>11</v>
      </c>
      <c r="D15" s="91" t="e">
        <f>#REF!</f>
        <v>#REF!</v>
      </c>
      <c r="E15" s="148" t="e">
        <f>#REF!</f>
        <v>#REF!</v>
      </c>
      <c r="F15" s="148">
        <v>21649</v>
      </c>
      <c r="G15" s="148"/>
      <c r="H15" s="148">
        <f t="shared" si="2"/>
        <v>29241.86</v>
      </c>
      <c r="I15" s="148">
        <f t="shared" si="0"/>
        <v>29241.86</v>
      </c>
      <c r="J15" s="148">
        <v>295.46999999999997</v>
      </c>
      <c r="K15" s="148">
        <v>2883.0600000000004</v>
      </c>
      <c r="L15" s="148">
        <v>2443.9899999999998</v>
      </c>
      <c r="M15" s="148">
        <v>4323.68</v>
      </c>
      <c r="N15" s="148">
        <v>2762.27</v>
      </c>
      <c r="O15" s="148">
        <v>8481.9499999999989</v>
      </c>
      <c r="P15" s="148">
        <v>1784.2</v>
      </c>
      <c r="Q15" s="148">
        <v>3794.86</v>
      </c>
      <c r="R15" s="148">
        <v>2472.38</v>
      </c>
    </row>
    <row r="16" spans="1:18" ht="20.100000000000001" customHeight="1" x14ac:dyDescent="0.25">
      <c r="A16" s="173" t="s">
        <v>66</v>
      </c>
      <c r="B16" s="173" t="s">
        <v>67</v>
      </c>
      <c r="C16" s="168" t="s">
        <v>12</v>
      </c>
      <c r="D16" s="91" t="e">
        <f>#REF!</f>
        <v>#REF!</v>
      </c>
      <c r="E16" s="148" t="e">
        <f>#REF!</f>
        <v>#REF!</v>
      </c>
      <c r="F16" s="148">
        <v>0</v>
      </c>
      <c r="G16" s="148"/>
      <c r="H16" s="148">
        <f t="shared" si="2"/>
        <v>0</v>
      </c>
      <c r="I16" s="148">
        <f t="shared" si="0"/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  <c r="Q16" s="148">
        <v>0</v>
      </c>
      <c r="R16" s="148">
        <v>0</v>
      </c>
    </row>
    <row r="17" spans="1:18" ht="20.100000000000001" customHeight="1" x14ac:dyDescent="0.25">
      <c r="A17" s="173" t="s">
        <v>68</v>
      </c>
      <c r="B17" s="173" t="s">
        <v>69</v>
      </c>
      <c r="C17" s="168" t="s">
        <v>13</v>
      </c>
      <c r="D17" s="91" t="e">
        <f>#REF!</f>
        <v>#REF!</v>
      </c>
      <c r="E17" s="148" t="e">
        <f>#REF!</f>
        <v>#REF!</v>
      </c>
      <c r="F17" s="148">
        <v>0</v>
      </c>
      <c r="G17" s="148"/>
      <c r="H17" s="148">
        <f t="shared" si="2"/>
        <v>0</v>
      </c>
      <c r="I17" s="148">
        <f t="shared" si="0"/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  <c r="Q17" s="148">
        <v>0</v>
      </c>
      <c r="R17" s="148">
        <v>0</v>
      </c>
    </row>
    <row r="18" spans="1:18" ht="20.100000000000001" customHeight="1" x14ac:dyDescent="0.25">
      <c r="A18" s="173" t="s">
        <v>70</v>
      </c>
      <c r="B18" s="173" t="s">
        <v>71</v>
      </c>
      <c r="C18" s="168" t="s">
        <v>14</v>
      </c>
      <c r="D18" s="91" t="e">
        <f>#REF!</f>
        <v>#REF!</v>
      </c>
      <c r="E18" s="148" t="e">
        <f>#REF!</f>
        <v>#REF!</v>
      </c>
      <c r="F18" s="148">
        <v>0</v>
      </c>
      <c r="G18" s="148"/>
      <c r="H18" s="148">
        <f t="shared" si="2"/>
        <v>0</v>
      </c>
      <c r="I18" s="148">
        <f t="shared" si="0"/>
        <v>0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8">
        <v>0</v>
      </c>
      <c r="Q18" s="148">
        <v>0</v>
      </c>
      <c r="R18" s="148">
        <v>0</v>
      </c>
    </row>
    <row r="19" spans="1:18" ht="20.100000000000001" customHeight="1" x14ac:dyDescent="0.25">
      <c r="A19" s="173" t="s">
        <v>72</v>
      </c>
      <c r="B19" s="173" t="s">
        <v>73</v>
      </c>
      <c r="C19" s="168" t="s">
        <v>15</v>
      </c>
      <c r="D19" s="91" t="e">
        <f>#REF!</f>
        <v>#REF!</v>
      </c>
      <c r="E19" s="148" t="e">
        <f>#REF!</f>
        <v>#REF!</v>
      </c>
      <c r="F19" s="148">
        <v>1500</v>
      </c>
      <c r="G19" s="148">
        <v>1500</v>
      </c>
      <c r="H19" s="148">
        <f t="shared" si="2"/>
        <v>0</v>
      </c>
      <c r="I19" s="148">
        <f t="shared" si="0"/>
        <v>1500.0000000000002</v>
      </c>
      <c r="J19" s="148">
        <v>15.2</v>
      </c>
      <c r="K19" s="148">
        <v>41.65</v>
      </c>
      <c r="L19" s="148">
        <v>28.01</v>
      </c>
      <c r="M19" s="148">
        <v>157.16</v>
      </c>
      <c r="N19" s="148">
        <v>447.56</v>
      </c>
      <c r="O19" s="148">
        <v>0.99</v>
      </c>
      <c r="P19" s="148">
        <v>256.73000000000013</v>
      </c>
      <c r="Q19" s="148">
        <v>112.52</v>
      </c>
      <c r="R19" s="148">
        <v>440.18</v>
      </c>
    </row>
    <row r="20" spans="1:18" ht="20.100000000000001" customHeight="1" x14ac:dyDescent="0.25">
      <c r="A20" s="173" t="s">
        <v>74</v>
      </c>
      <c r="B20" s="173" t="s">
        <v>75</v>
      </c>
      <c r="C20" s="168" t="s">
        <v>16</v>
      </c>
      <c r="D20" s="91" t="e">
        <f>#REF!</f>
        <v>#REF!</v>
      </c>
      <c r="E20" s="148" t="e">
        <f>#REF!</f>
        <v>#REF!</v>
      </c>
      <c r="F20" s="148">
        <v>0</v>
      </c>
      <c r="G20" s="148"/>
      <c r="H20" s="148">
        <f t="shared" si="2"/>
        <v>0</v>
      </c>
      <c r="I20" s="148">
        <f t="shared" si="0"/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  <c r="Q20" s="148">
        <v>0</v>
      </c>
      <c r="R20" s="148">
        <v>0</v>
      </c>
    </row>
    <row r="21" spans="1:18" ht="20.100000000000001" customHeight="1" x14ac:dyDescent="0.25">
      <c r="A21" s="173" t="s">
        <v>76</v>
      </c>
      <c r="B21" s="173" t="s">
        <v>77</v>
      </c>
      <c r="C21" s="168" t="s">
        <v>17</v>
      </c>
      <c r="D21" s="91" t="e">
        <f>#REF!</f>
        <v>#REF!</v>
      </c>
      <c r="E21" s="148" t="e">
        <f>#REF!</f>
        <v>#REF!</v>
      </c>
      <c r="F21" s="148">
        <v>0</v>
      </c>
      <c r="G21" s="148"/>
      <c r="H21" s="148">
        <f t="shared" si="2"/>
        <v>373.54</v>
      </c>
      <c r="I21" s="148">
        <f t="shared" si="0"/>
        <v>373.54</v>
      </c>
      <c r="J21" s="148">
        <v>0</v>
      </c>
      <c r="K21" s="148">
        <v>0.21</v>
      </c>
      <c r="L21" s="148">
        <v>0</v>
      </c>
      <c r="M21" s="148">
        <v>0.7</v>
      </c>
      <c r="N21" s="148">
        <v>3.4</v>
      </c>
      <c r="O21" s="148">
        <v>0</v>
      </c>
      <c r="P21" s="148">
        <v>348.73</v>
      </c>
      <c r="Q21" s="148">
        <v>20</v>
      </c>
      <c r="R21" s="148">
        <v>0.5</v>
      </c>
    </row>
    <row r="22" spans="1:18" s="38" customFormat="1" ht="20.100000000000001" customHeight="1" x14ac:dyDescent="0.25">
      <c r="A22" s="39">
        <v>2</v>
      </c>
      <c r="B22" s="39" t="s">
        <v>78</v>
      </c>
      <c r="C22" s="169" t="s">
        <v>18</v>
      </c>
      <c r="D22" s="89" t="e">
        <f>#REF!</f>
        <v>#REF!</v>
      </c>
      <c r="E22" s="147" t="e">
        <f>#REF!</f>
        <v>#REF!</v>
      </c>
      <c r="F22" s="147">
        <v>33047</v>
      </c>
      <c r="G22" s="147">
        <v>32879</v>
      </c>
      <c r="H22" s="147">
        <f t="shared" si="2"/>
        <v>1328.0000000000073</v>
      </c>
      <c r="I22" s="147">
        <f t="shared" si="0"/>
        <v>34207.000000000007</v>
      </c>
      <c r="J22" s="147">
        <f>SUM(J24:J32)+SUM(J45:J55)</f>
        <v>2612.66</v>
      </c>
      <c r="K22" s="147">
        <f t="shared" ref="K22:R22" si="4">SUM(K24:K32)+SUM(K45:K55)</f>
        <v>4034.02</v>
      </c>
      <c r="L22" s="147">
        <f t="shared" si="4"/>
        <v>3934.61</v>
      </c>
      <c r="M22" s="147">
        <f t="shared" si="4"/>
        <v>4371.67</v>
      </c>
      <c r="N22" s="147">
        <f t="shared" si="4"/>
        <v>4814.7700000000004</v>
      </c>
      <c r="O22" s="147">
        <f t="shared" si="4"/>
        <v>2403.4700000000003</v>
      </c>
      <c r="P22" s="147">
        <f t="shared" si="4"/>
        <v>4174.4799999999996</v>
      </c>
      <c r="Q22" s="147">
        <f t="shared" si="4"/>
        <v>3948.54</v>
      </c>
      <c r="R22" s="147">
        <f t="shared" si="4"/>
        <v>3912.7800000000007</v>
      </c>
    </row>
    <row r="23" spans="1:18" s="42" customFormat="1" ht="20.100000000000001" hidden="1" customHeight="1" x14ac:dyDescent="0.25">
      <c r="A23" s="40"/>
      <c r="B23" s="40" t="s">
        <v>163</v>
      </c>
      <c r="C23" s="41"/>
      <c r="D23" s="90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</row>
    <row r="24" spans="1:18" ht="20.100000000000001" customHeight="1" x14ac:dyDescent="0.25">
      <c r="A24" s="173" t="s">
        <v>79</v>
      </c>
      <c r="B24" s="173" t="s">
        <v>80</v>
      </c>
      <c r="C24" s="168" t="s">
        <v>19</v>
      </c>
      <c r="D24" s="91" t="e">
        <f>#REF!</f>
        <v>#REF!</v>
      </c>
      <c r="E24" s="148" t="e">
        <f>#REF!</f>
        <v>#REF!</v>
      </c>
      <c r="F24" s="148">
        <v>898</v>
      </c>
      <c r="G24" s="148">
        <v>922</v>
      </c>
      <c r="H24" s="148">
        <f t="shared" si="2"/>
        <v>0</v>
      </c>
      <c r="I24" s="148">
        <f t="shared" si="0"/>
        <v>921.99999999999989</v>
      </c>
      <c r="J24" s="148">
        <v>12.2</v>
      </c>
      <c r="K24" s="148">
        <v>360.54999999999995</v>
      </c>
      <c r="L24" s="148">
        <v>72.5</v>
      </c>
      <c r="M24" s="148">
        <v>62.32</v>
      </c>
      <c r="N24" s="148">
        <v>33.78</v>
      </c>
      <c r="O24" s="148">
        <v>80.61999999999999</v>
      </c>
      <c r="P24" s="148">
        <v>162.84</v>
      </c>
      <c r="Q24" s="148">
        <v>116.63</v>
      </c>
      <c r="R24" s="148">
        <v>20.56</v>
      </c>
    </row>
    <row r="25" spans="1:18" ht="20.100000000000001" customHeight="1" x14ac:dyDescent="0.25">
      <c r="A25" s="173" t="s">
        <v>81</v>
      </c>
      <c r="B25" s="173" t="s">
        <v>82</v>
      </c>
      <c r="C25" s="168" t="s">
        <v>20</v>
      </c>
      <c r="D25" s="91" t="e">
        <f>#REF!</f>
        <v>#REF!</v>
      </c>
      <c r="E25" s="148" t="e">
        <f>#REF!</f>
        <v>#REF!</v>
      </c>
      <c r="F25" s="148">
        <v>132</v>
      </c>
      <c r="G25" s="148">
        <v>165</v>
      </c>
      <c r="H25" s="148">
        <f t="shared" si="2"/>
        <v>0</v>
      </c>
      <c r="I25" s="148">
        <f t="shared" si="0"/>
        <v>165</v>
      </c>
      <c r="J25" s="148">
        <v>25.949999999999996</v>
      </c>
      <c r="K25" s="148">
        <v>63.78</v>
      </c>
      <c r="L25" s="148">
        <v>11.22</v>
      </c>
      <c r="M25" s="148">
        <v>9.81</v>
      </c>
      <c r="N25" s="148">
        <v>7.56</v>
      </c>
      <c r="O25" s="148">
        <v>17.490000000000002</v>
      </c>
      <c r="P25" s="148">
        <v>8.120000000000001</v>
      </c>
      <c r="Q25" s="148">
        <v>11.66</v>
      </c>
      <c r="R25" s="148">
        <v>9.41</v>
      </c>
    </row>
    <row r="26" spans="1:18" ht="20.100000000000001" customHeight="1" x14ac:dyDescent="0.25">
      <c r="A26" s="173" t="s">
        <v>83</v>
      </c>
      <c r="B26" s="173" t="s">
        <v>84</v>
      </c>
      <c r="C26" s="168" t="s">
        <v>21</v>
      </c>
      <c r="D26" s="91" t="e">
        <f>#REF!</f>
        <v>#REF!</v>
      </c>
      <c r="E26" s="148" t="e">
        <f>#REF!</f>
        <v>#REF!</v>
      </c>
      <c r="F26" s="148">
        <v>2514</v>
      </c>
      <c r="G26" s="148">
        <v>2350</v>
      </c>
      <c r="H26" s="148">
        <f t="shared" si="2"/>
        <v>0</v>
      </c>
      <c r="I26" s="148">
        <f t="shared" si="0"/>
        <v>2350</v>
      </c>
      <c r="J26" s="148">
        <v>0</v>
      </c>
      <c r="K26" s="148">
        <v>135.67000000000002</v>
      </c>
      <c r="L26" s="148">
        <v>463.30000000000007</v>
      </c>
      <c r="M26" s="148">
        <v>755</v>
      </c>
      <c r="N26" s="148">
        <v>392.03</v>
      </c>
      <c r="O26" s="148">
        <v>0</v>
      </c>
      <c r="P26" s="148">
        <v>0</v>
      </c>
      <c r="Q26" s="148">
        <v>400</v>
      </c>
      <c r="R26" s="148">
        <v>204</v>
      </c>
    </row>
    <row r="27" spans="1:18" ht="20.100000000000001" customHeight="1" x14ac:dyDescent="0.25">
      <c r="A27" s="173" t="s">
        <v>85</v>
      </c>
      <c r="B27" s="173" t="s">
        <v>86</v>
      </c>
      <c r="C27" s="168" t="s">
        <v>22</v>
      </c>
      <c r="D27" s="91" t="e">
        <f>#REF!</f>
        <v>#REF!</v>
      </c>
      <c r="E27" s="148" t="e">
        <f>#REF!</f>
        <v>#REF!</v>
      </c>
      <c r="F27" s="148">
        <v>0</v>
      </c>
      <c r="G27" s="148"/>
      <c r="H27" s="148">
        <f t="shared" si="2"/>
        <v>0</v>
      </c>
      <c r="I27" s="148">
        <f t="shared" si="0"/>
        <v>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8">
        <v>0</v>
      </c>
      <c r="Q27" s="148">
        <v>0</v>
      </c>
      <c r="R27" s="148">
        <v>0</v>
      </c>
    </row>
    <row r="28" spans="1:18" ht="20.100000000000001" customHeight="1" x14ac:dyDescent="0.25">
      <c r="A28" s="173" t="s">
        <v>87</v>
      </c>
      <c r="B28" s="173" t="s">
        <v>88</v>
      </c>
      <c r="C28" s="168" t="s">
        <v>23</v>
      </c>
      <c r="D28" s="91" t="e">
        <f>#REF!</f>
        <v>#REF!</v>
      </c>
      <c r="E28" s="148" t="e">
        <f>#REF!</f>
        <v>#REF!</v>
      </c>
      <c r="F28" s="148">
        <v>0</v>
      </c>
      <c r="G28" s="148"/>
      <c r="H28" s="148">
        <f t="shared" si="2"/>
        <v>176</v>
      </c>
      <c r="I28" s="148">
        <f t="shared" si="0"/>
        <v>176</v>
      </c>
      <c r="J28" s="148">
        <v>0</v>
      </c>
      <c r="K28" s="148">
        <v>46</v>
      </c>
      <c r="L28" s="148">
        <v>0</v>
      </c>
      <c r="M28" s="148">
        <v>0</v>
      </c>
      <c r="N28" s="148">
        <v>0</v>
      </c>
      <c r="O28" s="148">
        <v>30</v>
      </c>
      <c r="P28" s="148">
        <v>30</v>
      </c>
      <c r="Q28" s="148">
        <v>25.000000000000004</v>
      </c>
      <c r="R28" s="148">
        <v>45</v>
      </c>
    </row>
    <row r="29" spans="1:18" ht="20.100000000000001" customHeight="1" x14ac:dyDescent="0.25">
      <c r="A29" s="173" t="s">
        <v>89</v>
      </c>
      <c r="B29" s="173" t="s">
        <v>90</v>
      </c>
      <c r="C29" s="168" t="s">
        <v>24</v>
      </c>
      <c r="D29" s="91" t="e">
        <f>#REF!</f>
        <v>#REF!</v>
      </c>
      <c r="E29" s="148" t="e">
        <f>#REF!</f>
        <v>#REF!</v>
      </c>
      <c r="F29" s="148">
        <v>0</v>
      </c>
      <c r="G29" s="148"/>
      <c r="H29" s="148">
        <f t="shared" si="2"/>
        <v>319.29999999999995</v>
      </c>
      <c r="I29" s="148">
        <f t="shared" si="0"/>
        <v>319.29999999999995</v>
      </c>
      <c r="J29" s="148">
        <v>93.86999999999999</v>
      </c>
      <c r="K29" s="148">
        <v>36.379999999999995</v>
      </c>
      <c r="L29" s="148">
        <v>103.03999999999999</v>
      </c>
      <c r="M29" s="148">
        <v>24.799999999999997</v>
      </c>
      <c r="N29" s="148">
        <v>17.439999999999998</v>
      </c>
      <c r="O29" s="148">
        <v>6.7999999999999989</v>
      </c>
      <c r="P29" s="148">
        <v>16.649999999999999</v>
      </c>
      <c r="Q29" s="148">
        <v>13.060000000000002</v>
      </c>
      <c r="R29" s="148">
        <v>7.2600000000000007</v>
      </c>
    </row>
    <row r="30" spans="1:18" ht="20.100000000000001" customHeight="1" x14ac:dyDescent="0.25">
      <c r="A30" s="173" t="s">
        <v>91</v>
      </c>
      <c r="B30" s="173" t="s">
        <v>92</v>
      </c>
      <c r="C30" s="168" t="s">
        <v>25</v>
      </c>
      <c r="D30" s="91" t="e">
        <f>#REF!</f>
        <v>#REF!</v>
      </c>
      <c r="E30" s="148" t="e">
        <f>#REF!</f>
        <v>#REF!</v>
      </c>
      <c r="F30" s="148">
        <v>0</v>
      </c>
      <c r="G30" s="148"/>
      <c r="H30" s="148">
        <f t="shared" si="2"/>
        <v>746.8</v>
      </c>
      <c r="I30" s="148">
        <f t="shared" si="0"/>
        <v>746.8</v>
      </c>
      <c r="J30" s="148">
        <v>58.35</v>
      </c>
      <c r="K30" s="148">
        <v>88.039999999999992</v>
      </c>
      <c r="L30" s="148">
        <v>143.71</v>
      </c>
      <c r="M30" s="148">
        <v>110.77999999999999</v>
      </c>
      <c r="N30" s="148">
        <v>123.54999999999998</v>
      </c>
      <c r="O30" s="148">
        <v>39.210000000000008</v>
      </c>
      <c r="P30" s="148">
        <v>62.790000000000013</v>
      </c>
      <c r="Q30" s="148">
        <v>61.470000000000006</v>
      </c>
      <c r="R30" s="148">
        <v>58.9</v>
      </c>
    </row>
    <row r="31" spans="1:18" ht="20.100000000000001" customHeight="1" x14ac:dyDescent="0.25">
      <c r="A31" s="173" t="s">
        <v>93</v>
      </c>
      <c r="B31" s="173" t="s">
        <v>94</v>
      </c>
      <c r="C31" s="168" t="s">
        <v>26</v>
      </c>
      <c r="D31" s="91" t="e">
        <f>#REF!</f>
        <v>#REF!</v>
      </c>
      <c r="E31" s="148" t="e">
        <f>#REF!</f>
        <v>#REF!</v>
      </c>
      <c r="F31" s="148">
        <v>5</v>
      </c>
      <c r="G31" s="148"/>
      <c r="H31" s="148">
        <f t="shared" si="2"/>
        <v>0</v>
      </c>
      <c r="I31" s="148">
        <f t="shared" si="0"/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  <c r="Q31" s="148">
        <v>0</v>
      </c>
      <c r="R31" s="148">
        <v>0</v>
      </c>
    </row>
    <row r="32" spans="1:18" ht="20.100000000000001" customHeight="1" x14ac:dyDescent="0.25">
      <c r="A32" s="173" t="s">
        <v>95</v>
      </c>
      <c r="B32" s="173" t="s">
        <v>869</v>
      </c>
      <c r="C32" s="168" t="s">
        <v>27</v>
      </c>
      <c r="D32" s="91" t="e">
        <f>#REF!</f>
        <v>#REF!</v>
      </c>
      <c r="E32" s="148" t="e">
        <f>#REF!</f>
        <v>#REF!</v>
      </c>
      <c r="F32" s="148">
        <v>11760</v>
      </c>
      <c r="G32" s="88">
        <v>11125</v>
      </c>
      <c r="H32" s="148">
        <f t="shared" si="2"/>
        <v>434.57999999999993</v>
      </c>
      <c r="I32" s="148">
        <f t="shared" si="0"/>
        <v>11559.58</v>
      </c>
      <c r="J32" s="88">
        <f>SUM(J34:J44)</f>
        <v>839.37999999999977</v>
      </c>
      <c r="K32" s="88">
        <f t="shared" ref="K32:R32" si="5">SUM(K34:K44)</f>
        <v>1204.1700000000003</v>
      </c>
      <c r="L32" s="88">
        <f t="shared" si="5"/>
        <v>1026.3700000000001</v>
      </c>
      <c r="M32" s="88">
        <f t="shared" si="5"/>
        <v>824.88000000000011</v>
      </c>
      <c r="N32" s="88">
        <f t="shared" si="5"/>
        <v>622.11999999999989</v>
      </c>
      <c r="O32" s="88">
        <f t="shared" si="5"/>
        <v>658.96999999999991</v>
      </c>
      <c r="P32" s="88">
        <f t="shared" si="5"/>
        <v>2010.0099999999998</v>
      </c>
      <c r="Q32" s="88">
        <f t="shared" si="5"/>
        <v>1989.85</v>
      </c>
      <c r="R32" s="88">
        <f t="shared" si="5"/>
        <v>2383.8300000000004</v>
      </c>
    </row>
    <row r="33" spans="1:32" s="42" customFormat="1" ht="20.100000000000001" hidden="1" customHeight="1" x14ac:dyDescent="0.25">
      <c r="A33" s="40"/>
      <c r="B33" s="40" t="s">
        <v>688</v>
      </c>
      <c r="C33" s="41"/>
      <c r="D33" s="90"/>
      <c r="E33" s="87"/>
      <c r="F33" s="87"/>
      <c r="G33" s="95"/>
      <c r="H33" s="87"/>
      <c r="I33" s="87"/>
      <c r="J33" s="95"/>
      <c r="K33" s="95"/>
      <c r="L33" s="95"/>
      <c r="M33" s="95"/>
      <c r="N33" s="95"/>
      <c r="O33" s="95"/>
      <c r="P33" s="95"/>
      <c r="Q33" s="95"/>
      <c r="R33" s="95"/>
    </row>
    <row r="34" spans="1:32" s="42" customFormat="1" ht="20.100000000000001" customHeight="1" x14ac:dyDescent="0.25">
      <c r="A34" s="41" t="s">
        <v>304</v>
      </c>
      <c r="B34" s="40" t="s">
        <v>96</v>
      </c>
      <c r="C34" s="41" t="s">
        <v>28</v>
      </c>
      <c r="D34" s="90" t="e">
        <f>#REF!</f>
        <v>#REF!</v>
      </c>
      <c r="E34" s="87" t="e">
        <f>#REF!</f>
        <v>#REF!</v>
      </c>
      <c r="F34" s="87">
        <v>380</v>
      </c>
      <c r="G34" s="87">
        <v>177</v>
      </c>
      <c r="H34" s="87">
        <f t="shared" si="2"/>
        <v>0</v>
      </c>
      <c r="I34" s="87">
        <f t="shared" si="0"/>
        <v>177</v>
      </c>
      <c r="J34" s="87">
        <v>38.99</v>
      </c>
      <c r="K34" s="87">
        <v>14.55</v>
      </c>
      <c r="L34" s="87">
        <v>55.480000000000004</v>
      </c>
      <c r="M34" s="87">
        <v>17.63</v>
      </c>
      <c r="N34" s="87">
        <v>6.51</v>
      </c>
      <c r="O34" s="87">
        <v>14.629999999999999</v>
      </c>
      <c r="P34" s="87">
        <v>7.5699999999999994</v>
      </c>
      <c r="Q34" s="87">
        <v>16.75</v>
      </c>
      <c r="R34" s="87">
        <v>4.8900000000000006</v>
      </c>
    </row>
    <row r="35" spans="1:32" s="42" customFormat="1" ht="20.100000000000001" customHeight="1" x14ac:dyDescent="0.25">
      <c r="A35" s="41" t="s">
        <v>304</v>
      </c>
      <c r="B35" s="40" t="s">
        <v>97</v>
      </c>
      <c r="C35" s="41" t="s">
        <v>29</v>
      </c>
      <c r="D35" s="90" t="e">
        <f>#REF!</f>
        <v>#REF!</v>
      </c>
      <c r="E35" s="87" t="e">
        <f>#REF!</f>
        <v>#REF!</v>
      </c>
      <c r="F35" s="87">
        <v>166</v>
      </c>
      <c r="G35" s="87">
        <v>138</v>
      </c>
      <c r="H35" s="87">
        <f t="shared" si="2"/>
        <v>0</v>
      </c>
      <c r="I35" s="87">
        <f t="shared" si="0"/>
        <v>137.99999999999997</v>
      </c>
      <c r="J35" s="87">
        <v>62.66</v>
      </c>
      <c r="K35" s="87">
        <v>11.69</v>
      </c>
      <c r="L35" s="87">
        <v>18.63</v>
      </c>
      <c r="M35" s="87">
        <v>12.55</v>
      </c>
      <c r="N35" s="87">
        <v>5.94</v>
      </c>
      <c r="O35" s="87">
        <v>2.99</v>
      </c>
      <c r="P35" s="87">
        <v>12.83</v>
      </c>
      <c r="Q35" s="87">
        <v>5.24</v>
      </c>
      <c r="R35" s="87">
        <v>5.47</v>
      </c>
    </row>
    <row r="36" spans="1:32" s="42" customFormat="1" ht="20.100000000000001" customHeight="1" x14ac:dyDescent="0.25">
      <c r="A36" s="41" t="s">
        <v>304</v>
      </c>
      <c r="B36" s="40" t="s">
        <v>98</v>
      </c>
      <c r="C36" s="41" t="s">
        <v>30</v>
      </c>
      <c r="D36" s="90" t="e">
        <f>#REF!</f>
        <v>#REF!</v>
      </c>
      <c r="E36" s="87" t="e">
        <f>#REF!</f>
        <v>#REF!</v>
      </c>
      <c r="F36" s="87">
        <v>1929</v>
      </c>
      <c r="G36" s="87">
        <v>1211</v>
      </c>
      <c r="H36" s="87">
        <f t="shared" si="2"/>
        <v>0</v>
      </c>
      <c r="I36" s="87">
        <f t="shared" si="0"/>
        <v>1211</v>
      </c>
      <c r="J36" s="87">
        <v>238.58999999999997</v>
      </c>
      <c r="K36" s="87">
        <v>220.82999999999998</v>
      </c>
      <c r="L36" s="87">
        <v>112.4</v>
      </c>
      <c r="M36" s="87">
        <v>105.13</v>
      </c>
      <c r="N36" s="87">
        <v>116.98</v>
      </c>
      <c r="O36" s="87">
        <v>80.099999999999994</v>
      </c>
      <c r="P36" s="87">
        <v>133.01000000000002</v>
      </c>
      <c r="Q36" s="87">
        <v>96.53</v>
      </c>
      <c r="R36" s="87">
        <v>107.42999999999999</v>
      </c>
    </row>
    <row r="37" spans="1:32" s="42" customFormat="1" ht="20.100000000000001" customHeight="1" x14ac:dyDescent="0.25">
      <c r="A37" s="41" t="s">
        <v>304</v>
      </c>
      <c r="B37" s="40" t="s">
        <v>99</v>
      </c>
      <c r="C37" s="41" t="s">
        <v>31</v>
      </c>
      <c r="D37" s="90" t="e">
        <f>#REF!</f>
        <v>#REF!</v>
      </c>
      <c r="E37" s="87" t="e">
        <f>#REF!</f>
        <v>#REF!</v>
      </c>
      <c r="F37" s="87">
        <v>780</v>
      </c>
      <c r="G37" s="87">
        <v>591</v>
      </c>
      <c r="H37" s="87">
        <f t="shared" si="2"/>
        <v>0</v>
      </c>
      <c r="I37" s="87">
        <f t="shared" si="0"/>
        <v>591</v>
      </c>
      <c r="J37" s="87">
        <v>33.29</v>
      </c>
      <c r="K37" s="87">
        <v>103.21000000000001</v>
      </c>
      <c r="L37" s="87">
        <v>134.35</v>
      </c>
      <c r="M37" s="87">
        <v>46.760000000000005</v>
      </c>
      <c r="N37" s="87">
        <v>41</v>
      </c>
      <c r="O37" s="87">
        <v>50.2</v>
      </c>
      <c r="P37" s="87">
        <v>59.58</v>
      </c>
      <c r="Q37" s="87">
        <v>68.39</v>
      </c>
      <c r="R37" s="87">
        <v>54.22</v>
      </c>
    </row>
    <row r="38" spans="1:32" s="42" customFormat="1" ht="20.100000000000001" customHeight="1" x14ac:dyDescent="0.25">
      <c r="A38" s="41" t="s">
        <v>304</v>
      </c>
      <c r="B38" s="40" t="s">
        <v>100</v>
      </c>
      <c r="C38" s="41" t="s">
        <v>32</v>
      </c>
      <c r="D38" s="90" t="e">
        <f>#REF!</f>
        <v>#REF!</v>
      </c>
      <c r="E38" s="87" t="e">
        <f>#REF!</f>
        <v>#REF!</v>
      </c>
      <c r="F38" s="87">
        <v>0</v>
      </c>
      <c r="G38" s="87"/>
      <c r="H38" s="87">
        <f t="shared" si="2"/>
        <v>14.209999999999999</v>
      </c>
      <c r="I38" s="87">
        <f t="shared" si="0"/>
        <v>14.209999999999999</v>
      </c>
      <c r="J38" s="87">
        <v>2.1799999999999997</v>
      </c>
      <c r="K38" s="87">
        <v>0</v>
      </c>
      <c r="L38" s="87">
        <v>10.029999999999999</v>
      </c>
      <c r="M38" s="87">
        <v>0</v>
      </c>
      <c r="N38" s="87">
        <v>2</v>
      </c>
      <c r="O38" s="87">
        <v>0</v>
      </c>
      <c r="P38" s="87">
        <v>0</v>
      </c>
      <c r="Q38" s="87">
        <v>0</v>
      </c>
      <c r="R38" s="87">
        <v>0</v>
      </c>
    </row>
    <row r="39" spans="1:32" s="42" customFormat="1" ht="20.100000000000001" customHeight="1" x14ac:dyDescent="0.25">
      <c r="A39" s="41" t="s">
        <v>304</v>
      </c>
      <c r="B39" s="40" t="s">
        <v>101</v>
      </c>
      <c r="C39" s="41" t="s">
        <v>33</v>
      </c>
      <c r="D39" s="90" t="e">
        <f>#REF!</f>
        <v>#REF!</v>
      </c>
      <c r="E39" s="87" t="e">
        <f>#REF!</f>
        <v>#REF!</v>
      </c>
      <c r="F39" s="87">
        <v>0</v>
      </c>
      <c r="G39" s="87"/>
      <c r="H39" s="87">
        <f t="shared" si="2"/>
        <v>6.19</v>
      </c>
      <c r="I39" s="87">
        <f t="shared" si="0"/>
        <v>6.19</v>
      </c>
      <c r="J39" s="87">
        <v>0.4</v>
      </c>
      <c r="K39" s="87">
        <v>2.8600000000000003</v>
      </c>
      <c r="L39" s="87">
        <v>0.6</v>
      </c>
      <c r="M39" s="87">
        <v>1.3</v>
      </c>
      <c r="N39" s="87">
        <v>1.03</v>
      </c>
      <c r="O39" s="87">
        <v>0</v>
      </c>
      <c r="P39" s="87">
        <v>0</v>
      </c>
      <c r="Q39" s="87">
        <v>0</v>
      </c>
      <c r="R39" s="87">
        <v>0</v>
      </c>
    </row>
    <row r="40" spans="1:32" s="42" customFormat="1" ht="20.100000000000001" customHeight="1" x14ac:dyDescent="0.25">
      <c r="A40" s="41" t="s">
        <v>304</v>
      </c>
      <c r="B40" s="40" t="s">
        <v>102</v>
      </c>
      <c r="C40" s="41" t="s">
        <v>34</v>
      </c>
      <c r="D40" s="90" t="e">
        <f>#REF!</f>
        <v>#REF!</v>
      </c>
      <c r="E40" s="87" t="e">
        <f>#REF!</f>
        <v>#REF!</v>
      </c>
      <c r="F40" s="87">
        <v>0</v>
      </c>
      <c r="G40" s="87"/>
      <c r="H40" s="87">
        <f t="shared" si="2"/>
        <v>4205.4799999999996</v>
      </c>
      <c r="I40" s="87">
        <f t="shared" si="0"/>
        <v>4205.4799999999996</v>
      </c>
      <c r="J40" s="87">
        <v>424.99999999999994</v>
      </c>
      <c r="K40" s="87">
        <v>788.81999999999994</v>
      </c>
      <c r="L40" s="87">
        <v>677.63000000000011</v>
      </c>
      <c r="M40" s="87">
        <v>340.28000000000009</v>
      </c>
      <c r="N40" s="87">
        <v>259.46999999999997</v>
      </c>
      <c r="O40" s="87">
        <v>379.94</v>
      </c>
      <c r="P40" s="87">
        <v>279.27</v>
      </c>
      <c r="Q40" s="87">
        <v>462.78000000000003</v>
      </c>
      <c r="R40" s="87">
        <v>592.29</v>
      </c>
    </row>
    <row r="41" spans="1:32" s="42" customFormat="1" ht="20.100000000000001" customHeight="1" x14ac:dyDescent="0.25">
      <c r="A41" s="41" t="s">
        <v>304</v>
      </c>
      <c r="B41" s="40" t="s">
        <v>103</v>
      </c>
      <c r="C41" s="41" t="s">
        <v>35</v>
      </c>
      <c r="D41" s="90" t="e">
        <f>#REF!</f>
        <v>#REF!</v>
      </c>
      <c r="E41" s="87" t="e">
        <f>#REF!</f>
        <v>#REF!</v>
      </c>
      <c r="F41" s="87">
        <v>0</v>
      </c>
      <c r="G41" s="87"/>
      <c r="H41" s="87">
        <f t="shared" si="2"/>
        <v>4881.53</v>
      </c>
      <c r="I41" s="87">
        <f t="shared" si="0"/>
        <v>4881.53</v>
      </c>
      <c r="J41" s="87">
        <v>25.419999999999998</v>
      </c>
      <c r="K41" s="87">
        <v>36.18</v>
      </c>
      <c r="L41" s="87">
        <v>1.63</v>
      </c>
      <c r="M41" s="87">
        <v>115.2</v>
      </c>
      <c r="N41" s="87">
        <v>176.76</v>
      </c>
      <c r="O41" s="87">
        <v>120.88000000000001</v>
      </c>
      <c r="P41" s="87">
        <v>1489.51</v>
      </c>
      <c r="Q41" s="87">
        <v>1305.32</v>
      </c>
      <c r="R41" s="87">
        <v>1610.63</v>
      </c>
    </row>
    <row r="42" spans="1:32" s="42" customFormat="1" ht="20.100000000000001" customHeight="1" x14ac:dyDescent="0.25">
      <c r="A42" s="41" t="s">
        <v>304</v>
      </c>
      <c r="B42" s="40" t="s">
        <v>104</v>
      </c>
      <c r="C42" s="41" t="s">
        <v>36</v>
      </c>
      <c r="D42" s="90" t="e">
        <f>#REF!</f>
        <v>#REF!</v>
      </c>
      <c r="E42" s="87" t="e">
        <f>#REF!</f>
        <v>#REF!</v>
      </c>
      <c r="F42" s="87">
        <v>0</v>
      </c>
      <c r="G42" s="87"/>
      <c r="H42" s="87">
        <f t="shared" si="2"/>
        <v>251.45000000000002</v>
      </c>
      <c r="I42" s="87">
        <f t="shared" ref="I42:I54" si="6">SUM(J42:R42)</f>
        <v>251.45000000000002</v>
      </c>
      <c r="J42" s="87">
        <v>4.25</v>
      </c>
      <c r="K42" s="87">
        <v>17.93</v>
      </c>
      <c r="L42" s="87">
        <v>8.35</v>
      </c>
      <c r="M42" s="87">
        <v>179.23000000000002</v>
      </c>
      <c r="N42" s="87">
        <v>7.67</v>
      </c>
      <c r="O42" s="87">
        <v>4.9000000000000004</v>
      </c>
      <c r="P42" s="87">
        <v>0.33</v>
      </c>
      <c r="Q42" s="87">
        <v>26.73</v>
      </c>
      <c r="R42" s="87">
        <v>2.06</v>
      </c>
    </row>
    <row r="43" spans="1:32" s="42" customFormat="1" ht="20.100000000000001" customHeight="1" x14ac:dyDescent="0.25">
      <c r="A43" s="41" t="s">
        <v>304</v>
      </c>
      <c r="B43" s="40" t="s">
        <v>105</v>
      </c>
      <c r="C43" s="41" t="s">
        <v>37</v>
      </c>
      <c r="D43" s="90" t="e">
        <f>#REF!</f>
        <v>#REF!</v>
      </c>
      <c r="E43" s="87" t="e">
        <f>#REF!</f>
        <v>#REF!</v>
      </c>
      <c r="F43" s="87">
        <v>0</v>
      </c>
      <c r="G43" s="87"/>
      <c r="H43" s="87">
        <f t="shared" si="2"/>
        <v>32.419999999999995</v>
      </c>
      <c r="I43" s="87">
        <f t="shared" si="6"/>
        <v>32.419999999999995</v>
      </c>
      <c r="J43" s="87">
        <v>2.4299999999999997</v>
      </c>
      <c r="K43" s="87">
        <v>1.3900000000000001</v>
      </c>
      <c r="L43" s="87">
        <v>2.13</v>
      </c>
      <c r="M43" s="87">
        <v>0.42</v>
      </c>
      <c r="N43" s="87">
        <v>0.6</v>
      </c>
      <c r="O43" s="87">
        <v>0.55999999999999994</v>
      </c>
      <c r="P43" s="87">
        <v>23.32</v>
      </c>
      <c r="Q43" s="87">
        <v>1.1099999999999999</v>
      </c>
      <c r="R43" s="87">
        <v>0.45999999999999996</v>
      </c>
    </row>
    <row r="44" spans="1:32" s="42" customFormat="1" ht="20.100000000000001" customHeight="1" x14ac:dyDescent="0.25">
      <c r="A44" s="41" t="s">
        <v>304</v>
      </c>
      <c r="B44" s="40" t="s">
        <v>106</v>
      </c>
      <c r="C44" s="41" t="s">
        <v>38</v>
      </c>
      <c r="D44" s="90" t="e">
        <f>#REF!</f>
        <v>#REF!</v>
      </c>
      <c r="E44" s="87" t="e">
        <f>#REF!</f>
        <v>#REF!</v>
      </c>
      <c r="F44" s="87">
        <v>0</v>
      </c>
      <c r="G44" s="87"/>
      <c r="H44" s="87">
        <f t="shared" si="2"/>
        <v>51.300000000000004</v>
      </c>
      <c r="I44" s="87">
        <f t="shared" si="6"/>
        <v>51.300000000000004</v>
      </c>
      <c r="J44" s="87">
        <v>6.1700000000000008</v>
      </c>
      <c r="K44" s="87">
        <v>6.71</v>
      </c>
      <c r="L44" s="87">
        <v>5.1400000000000006</v>
      </c>
      <c r="M44" s="87">
        <v>6.38</v>
      </c>
      <c r="N44" s="87">
        <v>4.1599999999999993</v>
      </c>
      <c r="O44" s="87">
        <v>4.7699999999999996</v>
      </c>
      <c r="P44" s="87">
        <v>4.59</v>
      </c>
      <c r="Q44" s="87">
        <v>7</v>
      </c>
      <c r="R44" s="87">
        <v>6.38</v>
      </c>
    </row>
    <row r="45" spans="1:32" ht="20.100000000000001" customHeight="1" x14ac:dyDescent="0.25">
      <c r="A45" s="174" t="s">
        <v>107</v>
      </c>
      <c r="B45" s="173" t="s">
        <v>643</v>
      </c>
      <c r="C45" s="168" t="s">
        <v>39</v>
      </c>
      <c r="D45" s="91" t="e">
        <f>#REF!</f>
        <v>#REF!</v>
      </c>
      <c r="E45" s="148" t="e">
        <f>#REF!</f>
        <v>#REF!</v>
      </c>
      <c r="F45" s="148">
        <v>8</v>
      </c>
      <c r="G45" s="148">
        <v>43</v>
      </c>
      <c r="H45" s="148">
        <f t="shared" si="2"/>
        <v>0</v>
      </c>
      <c r="I45" s="148">
        <f t="shared" si="6"/>
        <v>43</v>
      </c>
      <c r="J45" s="148">
        <v>0.33</v>
      </c>
      <c r="K45" s="148">
        <v>0.75</v>
      </c>
      <c r="L45" s="148">
        <v>7.0000000000000007E-2</v>
      </c>
      <c r="M45" s="148">
        <v>0.30000000000000004</v>
      </c>
      <c r="N45" s="148">
        <v>6.73</v>
      </c>
      <c r="O45" s="148">
        <v>29.89</v>
      </c>
      <c r="P45" s="148">
        <v>3.9800000000000004</v>
      </c>
      <c r="Q45" s="148">
        <v>0.95</v>
      </c>
      <c r="R45" s="148">
        <v>0</v>
      </c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</row>
    <row r="46" spans="1:32" ht="20.100000000000001" hidden="1" customHeight="1" x14ac:dyDescent="0.25">
      <c r="A46" s="174" t="s">
        <v>108</v>
      </c>
      <c r="B46" s="174" t="s">
        <v>109</v>
      </c>
      <c r="C46" s="168" t="s">
        <v>40</v>
      </c>
      <c r="D46" s="91" t="e">
        <f>#REF!</f>
        <v>#REF!</v>
      </c>
      <c r="E46" s="148" t="e">
        <f>#REF!</f>
        <v>#REF!</v>
      </c>
      <c r="F46" s="148">
        <v>0</v>
      </c>
      <c r="G46" s="148"/>
      <c r="H46" s="148">
        <f t="shared" si="2"/>
        <v>0</v>
      </c>
      <c r="I46" s="148">
        <f t="shared" si="6"/>
        <v>0</v>
      </c>
      <c r="J46" s="148">
        <v>0</v>
      </c>
      <c r="K46" s="148">
        <v>0</v>
      </c>
      <c r="L46" s="148">
        <v>0</v>
      </c>
      <c r="M46" s="148">
        <v>0</v>
      </c>
      <c r="N46" s="148">
        <v>0</v>
      </c>
      <c r="O46" s="148">
        <v>0</v>
      </c>
      <c r="P46" s="148">
        <v>0</v>
      </c>
      <c r="Q46" s="148">
        <v>0</v>
      </c>
      <c r="R46" s="148">
        <v>0</v>
      </c>
    </row>
    <row r="47" spans="1:32" ht="20.100000000000001" customHeight="1" x14ac:dyDescent="0.25">
      <c r="A47" s="174" t="s">
        <v>108</v>
      </c>
      <c r="B47" s="173" t="s">
        <v>111</v>
      </c>
      <c r="C47" s="168" t="s">
        <v>41</v>
      </c>
      <c r="D47" s="91" t="e">
        <f>#REF!</f>
        <v>#REF!</v>
      </c>
      <c r="E47" s="148" t="e">
        <f>#REF!</f>
        <v>#REF!</v>
      </c>
      <c r="F47" s="148">
        <v>151</v>
      </c>
      <c r="G47" s="148">
        <v>160</v>
      </c>
      <c r="H47" s="148">
        <f t="shared" si="2"/>
        <v>0</v>
      </c>
      <c r="I47" s="148">
        <f t="shared" si="6"/>
        <v>160</v>
      </c>
      <c r="J47" s="148">
        <v>2.5300000000000002</v>
      </c>
      <c r="K47" s="148">
        <v>6</v>
      </c>
      <c r="L47" s="148">
        <v>8.36</v>
      </c>
      <c r="M47" s="148">
        <v>50.05</v>
      </c>
      <c r="N47" s="148">
        <v>10.649999999999999</v>
      </c>
      <c r="O47" s="148">
        <v>3.5</v>
      </c>
      <c r="P47" s="148">
        <v>10.16</v>
      </c>
      <c r="Q47" s="148">
        <v>64.900000000000006</v>
      </c>
      <c r="R47" s="148">
        <v>3.85</v>
      </c>
    </row>
    <row r="48" spans="1:32" ht="20.100000000000001" customHeight="1" x14ac:dyDescent="0.25">
      <c r="A48" s="174" t="s">
        <v>110</v>
      </c>
      <c r="B48" s="173" t="s">
        <v>113</v>
      </c>
      <c r="C48" s="168" t="s">
        <v>42</v>
      </c>
      <c r="D48" s="91" t="e">
        <f>#REF!</f>
        <v>#REF!</v>
      </c>
      <c r="E48" s="148" t="e">
        <f>#REF!</f>
        <v>#REF!</v>
      </c>
      <c r="F48" s="148">
        <v>0</v>
      </c>
      <c r="G48" s="148"/>
      <c r="H48" s="148">
        <f t="shared" si="2"/>
        <v>2726.5499999999997</v>
      </c>
      <c r="I48" s="148">
        <f t="shared" si="6"/>
        <v>2726.5499999999997</v>
      </c>
      <c r="J48" s="148">
        <v>0</v>
      </c>
      <c r="K48" s="148">
        <v>0</v>
      </c>
      <c r="L48" s="148">
        <v>0</v>
      </c>
      <c r="M48" s="148">
        <v>0</v>
      </c>
      <c r="N48" s="148">
        <v>0</v>
      </c>
      <c r="O48" s="148">
        <v>0</v>
      </c>
      <c r="P48" s="148">
        <v>1354.1100000000001</v>
      </c>
      <c r="Q48" s="148">
        <v>642.7399999999999</v>
      </c>
      <c r="R48" s="148">
        <v>729.69999999999993</v>
      </c>
    </row>
    <row r="49" spans="1:18" ht="20.100000000000001" customHeight="1" x14ac:dyDescent="0.25">
      <c r="A49" s="174" t="s">
        <v>112</v>
      </c>
      <c r="B49" s="173" t="s">
        <v>115</v>
      </c>
      <c r="C49" s="168" t="s">
        <v>43</v>
      </c>
      <c r="D49" s="91" t="e">
        <f>#REF!</f>
        <v>#REF!</v>
      </c>
      <c r="E49" s="148" t="e">
        <f>#REF!</f>
        <v>#REF!</v>
      </c>
      <c r="F49" s="148">
        <v>5850</v>
      </c>
      <c r="G49" s="148">
        <v>5768</v>
      </c>
      <c r="H49" s="148">
        <f t="shared" si="2"/>
        <v>0</v>
      </c>
      <c r="I49" s="148">
        <f t="shared" si="6"/>
        <v>5768</v>
      </c>
      <c r="J49" s="148">
        <v>1029.31</v>
      </c>
      <c r="K49" s="148">
        <v>792.09999999999991</v>
      </c>
      <c r="L49" s="148">
        <v>869.79000000000008</v>
      </c>
      <c r="M49" s="148">
        <v>859.84999999999991</v>
      </c>
      <c r="N49" s="148">
        <v>1287.2499999999998</v>
      </c>
      <c r="O49" s="148">
        <v>644.21999999999991</v>
      </c>
      <c r="P49" s="148">
        <v>92.64</v>
      </c>
      <c r="Q49" s="148">
        <v>75.949999999999989</v>
      </c>
      <c r="R49" s="148">
        <v>116.89000000000001</v>
      </c>
    </row>
    <row r="50" spans="1:18" ht="25.5" x14ac:dyDescent="0.25">
      <c r="A50" s="174" t="s">
        <v>114</v>
      </c>
      <c r="B50" s="173" t="s">
        <v>764</v>
      </c>
      <c r="C50" s="168" t="s">
        <v>766</v>
      </c>
      <c r="D50" s="91" t="e">
        <f>#REF!</f>
        <v>#REF!</v>
      </c>
      <c r="E50" s="148" t="e">
        <f>#REF!</f>
        <v>#REF!</v>
      </c>
      <c r="F50" s="148">
        <v>445</v>
      </c>
      <c r="G50" s="148"/>
      <c r="H50" s="148">
        <f t="shared" si="2"/>
        <v>226.40999999999997</v>
      </c>
      <c r="I50" s="148">
        <f t="shared" si="6"/>
        <v>226.40999999999997</v>
      </c>
      <c r="J50" s="148">
        <v>45.88</v>
      </c>
      <c r="K50" s="148">
        <v>31.57</v>
      </c>
      <c r="L50" s="148">
        <v>22.17</v>
      </c>
      <c r="M50" s="148">
        <v>12.35</v>
      </c>
      <c r="N50" s="148">
        <v>17.049999999999997</v>
      </c>
      <c r="O50" s="148">
        <v>23.590000000000003</v>
      </c>
      <c r="P50" s="148">
        <v>22.7</v>
      </c>
      <c r="Q50" s="148">
        <v>34.68</v>
      </c>
      <c r="R50" s="148">
        <v>16.420000000000002</v>
      </c>
    </row>
    <row r="51" spans="1:18" hidden="1" x14ac:dyDescent="0.25">
      <c r="A51" s="174" t="s">
        <v>116</v>
      </c>
      <c r="B51" s="174" t="s">
        <v>118</v>
      </c>
      <c r="C51" s="170" t="s">
        <v>44</v>
      </c>
      <c r="D51" s="91" t="e">
        <f>#REF!</f>
        <v>#REF!</v>
      </c>
      <c r="E51" s="148" t="e">
        <f>#REF!</f>
        <v>#REF!</v>
      </c>
      <c r="F51" s="148">
        <v>0</v>
      </c>
      <c r="G51" s="148"/>
      <c r="H51" s="148">
        <f t="shared" si="2"/>
        <v>0</v>
      </c>
      <c r="I51" s="148">
        <f t="shared" si="6"/>
        <v>0</v>
      </c>
      <c r="J51" s="148">
        <v>0</v>
      </c>
      <c r="K51" s="148">
        <v>0</v>
      </c>
      <c r="L51" s="148">
        <v>0</v>
      </c>
      <c r="M51" s="148">
        <v>0</v>
      </c>
      <c r="N51" s="148">
        <v>0</v>
      </c>
      <c r="O51" s="148">
        <v>0</v>
      </c>
      <c r="P51" s="148">
        <v>0</v>
      </c>
      <c r="Q51" s="148">
        <v>0</v>
      </c>
      <c r="R51" s="148">
        <v>0</v>
      </c>
    </row>
    <row r="52" spans="1:18" ht="20.100000000000001" customHeight="1" x14ac:dyDescent="0.25">
      <c r="A52" s="174" t="s">
        <v>116</v>
      </c>
      <c r="B52" s="174" t="s">
        <v>120</v>
      </c>
      <c r="C52" s="170" t="s">
        <v>45</v>
      </c>
      <c r="D52" s="91" t="e">
        <f>#REF!</f>
        <v>#REF!</v>
      </c>
      <c r="E52" s="148" t="e">
        <f>#REF!</f>
        <v>#REF!</v>
      </c>
      <c r="F52" s="148">
        <v>0</v>
      </c>
      <c r="G52" s="148"/>
      <c r="H52" s="148">
        <f t="shared" si="2"/>
        <v>0</v>
      </c>
      <c r="I52" s="148">
        <f t="shared" si="6"/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  <c r="Q52" s="148">
        <v>0</v>
      </c>
      <c r="R52" s="148">
        <v>0</v>
      </c>
    </row>
    <row r="53" spans="1:18" ht="20.100000000000001" customHeight="1" x14ac:dyDescent="0.25">
      <c r="A53" s="174" t="s">
        <v>117</v>
      </c>
      <c r="B53" s="173" t="s">
        <v>763</v>
      </c>
      <c r="C53" s="168" t="s">
        <v>765</v>
      </c>
      <c r="D53" s="91" t="e">
        <f>#REF!</f>
        <v>#REF!</v>
      </c>
      <c r="E53" s="148" t="e">
        <f>#REF!</f>
        <v>#REF!</v>
      </c>
      <c r="F53" s="148">
        <v>150</v>
      </c>
      <c r="G53" s="148"/>
      <c r="H53" s="148">
        <f t="shared" si="2"/>
        <v>156.59</v>
      </c>
      <c r="I53" s="148">
        <f t="shared" si="6"/>
        <v>156.59</v>
      </c>
      <c r="J53" s="148">
        <v>16.63</v>
      </c>
      <c r="K53" s="148">
        <v>20.880000000000003</v>
      </c>
      <c r="L53" s="148">
        <v>10.92</v>
      </c>
      <c r="M53" s="148">
        <v>20.91</v>
      </c>
      <c r="N53" s="148">
        <v>12.959999999999999</v>
      </c>
      <c r="O53" s="148">
        <v>6.870000000000001</v>
      </c>
      <c r="P53" s="148">
        <v>6.74</v>
      </c>
      <c r="Q53" s="148">
        <v>12.6</v>
      </c>
      <c r="R53" s="148">
        <v>48.080000000000005</v>
      </c>
    </row>
    <row r="54" spans="1:18" ht="30" customHeight="1" x14ac:dyDescent="0.25">
      <c r="A54" s="174" t="s">
        <v>119</v>
      </c>
      <c r="B54" s="173" t="s">
        <v>123</v>
      </c>
      <c r="C54" s="168" t="s">
        <v>46</v>
      </c>
      <c r="D54" s="91" t="e">
        <f>#REF!</f>
        <v>#REF!</v>
      </c>
      <c r="E54" s="148" t="e">
        <f>#REF!</f>
        <v>#REF!</v>
      </c>
      <c r="F54" s="148">
        <v>463</v>
      </c>
      <c r="G54" s="148"/>
      <c r="H54" s="148">
        <f t="shared" si="2"/>
        <v>294.67</v>
      </c>
      <c r="I54" s="148">
        <f t="shared" si="6"/>
        <v>294.67</v>
      </c>
      <c r="J54" s="148">
        <v>6.55</v>
      </c>
      <c r="K54" s="148">
        <v>17.52</v>
      </c>
      <c r="L54" s="148">
        <v>20.3</v>
      </c>
      <c r="M54" s="148">
        <v>69.81</v>
      </c>
      <c r="N54" s="148">
        <v>36.86</v>
      </c>
      <c r="O54" s="148">
        <v>44.78</v>
      </c>
      <c r="P54" s="148">
        <v>19.100000000000001</v>
      </c>
      <c r="Q54" s="148">
        <v>27.37</v>
      </c>
      <c r="R54" s="148">
        <v>52.379999999999995</v>
      </c>
    </row>
    <row r="55" spans="1:18" ht="20.100000000000001" customHeight="1" x14ac:dyDescent="0.25">
      <c r="A55" s="174" t="s">
        <v>121</v>
      </c>
      <c r="B55" s="173" t="s">
        <v>868</v>
      </c>
      <c r="C55" s="168"/>
      <c r="D55" s="91"/>
      <c r="E55" s="148"/>
      <c r="F55" s="148"/>
      <c r="G55" s="148"/>
      <c r="H55" s="148">
        <f t="shared" si="2"/>
        <v>8592.4900000000016</v>
      </c>
      <c r="I55" s="148">
        <f>SUM(I56:I62)</f>
        <v>8592.4900000000016</v>
      </c>
      <c r="J55" s="148">
        <v>481.68</v>
      </c>
      <c r="K55" s="148">
        <v>1230.6099999999999</v>
      </c>
      <c r="L55" s="148">
        <v>1182.8599999999999</v>
      </c>
      <c r="M55" s="148">
        <v>1570.81</v>
      </c>
      <c r="N55" s="148">
        <v>2246.79</v>
      </c>
      <c r="O55" s="148">
        <v>817.53000000000009</v>
      </c>
      <c r="P55" s="148">
        <v>374.64</v>
      </c>
      <c r="Q55" s="148">
        <v>471.68</v>
      </c>
      <c r="R55" s="148">
        <v>216.5</v>
      </c>
    </row>
    <row r="56" spans="1:18" s="42" customFormat="1" ht="20.100000000000001" customHeight="1" x14ac:dyDescent="0.25">
      <c r="A56" s="156" t="s">
        <v>304</v>
      </c>
      <c r="B56" s="40" t="s">
        <v>125</v>
      </c>
      <c r="C56" s="41" t="s">
        <v>47</v>
      </c>
      <c r="D56" s="90" t="e">
        <f>#REF!</f>
        <v>#REF!</v>
      </c>
      <c r="E56" s="87" t="e">
        <f>#REF!</f>
        <v>#REF!</v>
      </c>
      <c r="F56" s="87">
        <v>0</v>
      </c>
      <c r="G56" s="87"/>
      <c r="H56" s="87">
        <f t="shared" si="2"/>
        <v>15.769999999999998</v>
      </c>
      <c r="I56" s="87">
        <f>SUM(J56:R56)</f>
        <v>15.769999999999998</v>
      </c>
      <c r="J56" s="87">
        <v>0</v>
      </c>
      <c r="K56" s="87">
        <v>0</v>
      </c>
      <c r="L56" s="87">
        <v>6.5</v>
      </c>
      <c r="M56" s="87">
        <v>4.7</v>
      </c>
      <c r="N56" s="87">
        <v>2.38</v>
      </c>
      <c r="O56" s="87">
        <v>0</v>
      </c>
      <c r="P56" s="87">
        <v>0</v>
      </c>
      <c r="Q56" s="87">
        <v>0</v>
      </c>
      <c r="R56" s="87">
        <v>2.19</v>
      </c>
    </row>
    <row r="57" spans="1:18" s="42" customFormat="1" ht="20.100000000000001" hidden="1" customHeight="1" x14ac:dyDescent="0.25">
      <c r="A57" s="156" t="s">
        <v>304</v>
      </c>
      <c r="B57" s="40" t="s">
        <v>127</v>
      </c>
      <c r="C57" s="41" t="s">
        <v>48</v>
      </c>
      <c r="D57" s="90" t="e">
        <f>#REF!</f>
        <v>#REF!</v>
      </c>
      <c r="E57" s="87" t="e">
        <f>#REF!</f>
        <v>#REF!</v>
      </c>
      <c r="F57" s="87">
        <v>0</v>
      </c>
      <c r="G57" s="87"/>
      <c r="H57" s="87">
        <f t="shared" si="2"/>
        <v>0</v>
      </c>
      <c r="I57" s="87">
        <f>SUM(J57:R57)</f>
        <v>0</v>
      </c>
      <c r="J57" s="87">
        <v>0</v>
      </c>
      <c r="K57" s="87">
        <v>0</v>
      </c>
      <c r="L57" s="87">
        <v>0</v>
      </c>
      <c r="M57" s="87">
        <v>0</v>
      </c>
      <c r="N57" s="87">
        <v>0</v>
      </c>
      <c r="O57" s="87">
        <v>0</v>
      </c>
      <c r="P57" s="87">
        <v>0</v>
      </c>
      <c r="Q57" s="87">
        <v>0</v>
      </c>
      <c r="R57" s="87">
        <v>0</v>
      </c>
    </row>
    <row r="58" spans="1:18" s="42" customFormat="1" ht="20.100000000000001" hidden="1" customHeight="1" x14ac:dyDescent="0.25">
      <c r="A58" s="156" t="s">
        <v>304</v>
      </c>
      <c r="B58" s="40" t="s">
        <v>129</v>
      </c>
      <c r="C58" s="41" t="s">
        <v>49</v>
      </c>
      <c r="D58" s="90" t="e">
        <f>#REF!</f>
        <v>#REF!</v>
      </c>
      <c r="E58" s="87" t="e">
        <f>#REF!</f>
        <v>#REF!</v>
      </c>
      <c r="F58" s="87">
        <v>0</v>
      </c>
      <c r="G58" s="87"/>
      <c r="H58" s="87">
        <f t="shared" si="2"/>
        <v>0</v>
      </c>
      <c r="I58" s="87">
        <f>SUM(J58:R58)</f>
        <v>0</v>
      </c>
      <c r="J58" s="87">
        <v>0</v>
      </c>
      <c r="K58" s="87">
        <v>0</v>
      </c>
      <c r="L58" s="87">
        <v>0</v>
      </c>
      <c r="M58" s="87">
        <v>0</v>
      </c>
      <c r="N58" s="87">
        <v>0</v>
      </c>
      <c r="O58" s="87">
        <v>0</v>
      </c>
      <c r="P58" s="87">
        <v>0</v>
      </c>
      <c r="Q58" s="87">
        <v>0</v>
      </c>
      <c r="R58" s="87">
        <v>0</v>
      </c>
    </row>
    <row r="59" spans="1:18" s="42" customFormat="1" ht="20.100000000000001" hidden="1" customHeight="1" x14ac:dyDescent="0.25">
      <c r="A59" s="156" t="s">
        <v>304</v>
      </c>
      <c r="B59" s="40" t="s">
        <v>131</v>
      </c>
      <c r="C59" s="41" t="s">
        <v>50</v>
      </c>
      <c r="D59" s="90" t="e">
        <f>#REF!</f>
        <v>#REF!</v>
      </c>
      <c r="E59" s="87" t="e">
        <f>#REF!</f>
        <v>#REF!</v>
      </c>
      <c r="F59" s="87">
        <v>0</v>
      </c>
      <c r="G59" s="87"/>
      <c r="H59" s="87">
        <f t="shared" si="2"/>
        <v>0</v>
      </c>
      <c r="I59" s="87">
        <f>SUM(J59:R59)</f>
        <v>0</v>
      </c>
      <c r="J59" s="87">
        <v>0</v>
      </c>
      <c r="K59" s="87">
        <v>0</v>
      </c>
      <c r="L59" s="87">
        <v>0</v>
      </c>
      <c r="M59" s="87">
        <v>0</v>
      </c>
      <c r="N59" s="87">
        <v>0</v>
      </c>
      <c r="O59" s="87">
        <v>0</v>
      </c>
      <c r="P59" s="87">
        <v>0</v>
      </c>
      <c r="Q59" s="87">
        <v>0</v>
      </c>
      <c r="R59" s="87">
        <v>0</v>
      </c>
    </row>
    <row r="60" spans="1:18" s="42" customFormat="1" ht="20.100000000000001" customHeight="1" x14ac:dyDescent="0.25">
      <c r="A60" s="156" t="s">
        <v>304</v>
      </c>
      <c r="B60" s="40" t="s">
        <v>768</v>
      </c>
      <c r="C60" s="41" t="s">
        <v>51</v>
      </c>
      <c r="D60" s="90" t="e">
        <f>#REF!</f>
        <v>#REF!</v>
      </c>
      <c r="E60" s="87" t="e">
        <f>#REF!</f>
        <v>#REF!</v>
      </c>
      <c r="F60" s="87">
        <v>0</v>
      </c>
      <c r="G60" s="87"/>
      <c r="H60" s="87">
        <f>I60-G60</f>
        <v>8547.17</v>
      </c>
      <c r="I60" s="87">
        <v>8547.17</v>
      </c>
      <c r="J60" s="87">
        <v>481.65000000000003</v>
      </c>
      <c r="K60" s="87">
        <v>1228.81</v>
      </c>
      <c r="L60" s="87">
        <v>1162.29</v>
      </c>
      <c r="M60" s="87">
        <v>1560.64</v>
      </c>
      <c r="N60" s="87">
        <v>2239.37</v>
      </c>
      <c r="O60" s="87">
        <v>817.19</v>
      </c>
      <c r="P60" s="87">
        <v>371.84</v>
      </c>
      <c r="Q60" s="87">
        <v>471.68</v>
      </c>
      <c r="R60" s="87">
        <v>214.31</v>
      </c>
    </row>
    <row r="61" spans="1:18" s="42" customFormat="1" ht="20.100000000000001" customHeight="1" x14ac:dyDescent="0.25">
      <c r="A61" s="156" t="s">
        <v>304</v>
      </c>
      <c r="B61" s="40" t="s">
        <v>133</v>
      </c>
      <c r="C61" s="41" t="s">
        <v>52</v>
      </c>
      <c r="D61" s="90" t="e">
        <f>#REF!</f>
        <v>#REF!</v>
      </c>
      <c r="E61" s="87" t="e">
        <f>#REF!</f>
        <v>#REF!</v>
      </c>
      <c r="F61" s="87">
        <v>0</v>
      </c>
      <c r="G61" s="87"/>
      <c r="H61" s="87">
        <f t="shared" si="2"/>
        <v>5.6</v>
      </c>
      <c r="I61" s="87">
        <f t="shared" ref="I61:I68" si="7">SUM(J61:R61)</f>
        <v>5.6</v>
      </c>
      <c r="J61" s="87">
        <v>0</v>
      </c>
      <c r="K61" s="87">
        <v>0</v>
      </c>
      <c r="L61" s="87">
        <v>0</v>
      </c>
      <c r="M61" s="87">
        <v>4.87</v>
      </c>
      <c r="N61" s="87">
        <v>0.73</v>
      </c>
      <c r="O61" s="87">
        <v>0</v>
      </c>
      <c r="P61" s="87">
        <v>0</v>
      </c>
      <c r="Q61" s="87">
        <v>0</v>
      </c>
      <c r="R61" s="87">
        <v>0</v>
      </c>
    </row>
    <row r="62" spans="1:18" s="42" customFormat="1" ht="20.100000000000001" customHeight="1" x14ac:dyDescent="0.25">
      <c r="A62" s="156" t="s">
        <v>304</v>
      </c>
      <c r="B62" s="40" t="s">
        <v>135</v>
      </c>
      <c r="C62" s="41" t="s">
        <v>53</v>
      </c>
      <c r="D62" s="90" t="e">
        <f>#REF!</f>
        <v>#REF!</v>
      </c>
      <c r="E62" s="87" t="e">
        <f>#REF!</f>
        <v>#REF!</v>
      </c>
      <c r="F62" s="87">
        <v>0</v>
      </c>
      <c r="G62" s="87"/>
      <c r="H62" s="87">
        <f t="shared" si="2"/>
        <v>23.95</v>
      </c>
      <c r="I62" s="87">
        <f t="shared" si="7"/>
        <v>23.95</v>
      </c>
      <c r="J62" s="87">
        <v>0.03</v>
      </c>
      <c r="K62" s="87">
        <v>1.8</v>
      </c>
      <c r="L62" s="87">
        <v>14.07</v>
      </c>
      <c r="M62" s="87">
        <v>0.6</v>
      </c>
      <c r="N62" s="87">
        <v>4.3099999999999996</v>
      </c>
      <c r="O62" s="87">
        <v>0.34</v>
      </c>
      <c r="P62" s="87">
        <v>2.8000000000000003</v>
      </c>
      <c r="Q62" s="87">
        <v>0</v>
      </c>
      <c r="R62" s="87">
        <v>0</v>
      </c>
    </row>
    <row r="63" spans="1:18" s="38" customFormat="1" ht="20.100000000000001" customHeight="1" x14ac:dyDescent="0.25">
      <c r="A63" s="43">
        <v>3</v>
      </c>
      <c r="B63" s="44" t="s">
        <v>136</v>
      </c>
      <c r="C63" s="169" t="s">
        <v>54</v>
      </c>
      <c r="D63" s="89"/>
      <c r="E63" s="147"/>
      <c r="F63" s="147">
        <v>0</v>
      </c>
      <c r="G63" s="147"/>
      <c r="H63" s="147">
        <f t="shared" si="2"/>
        <v>0</v>
      </c>
      <c r="I63" s="147">
        <f t="shared" si="7"/>
        <v>0</v>
      </c>
      <c r="J63" s="147">
        <v>0</v>
      </c>
      <c r="K63" s="147">
        <v>0</v>
      </c>
      <c r="L63" s="147">
        <v>0</v>
      </c>
      <c r="M63" s="147">
        <v>0</v>
      </c>
      <c r="N63" s="147">
        <v>0</v>
      </c>
      <c r="O63" s="147">
        <v>0</v>
      </c>
      <c r="P63" s="147">
        <v>0</v>
      </c>
      <c r="Q63" s="147">
        <v>0</v>
      </c>
      <c r="R63" s="147">
        <v>0</v>
      </c>
    </row>
    <row r="64" spans="1:18" ht="20.100000000000001" customHeight="1" x14ac:dyDescent="0.25">
      <c r="A64" s="170" t="s">
        <v>304</v>
      </c>
      <c r="B64" s="173" t="s">
        <v>623</v>
      </c>
      <c r="C64" s="168"/>
      <c r="D64" s="91" t="e">
        <f>#REF!</f>
        <v>#REF!</v>
      </c>
      <c r="E64" s="148" t="e">
        <f>#REF!</f>
        <v>#REF!</v>
      </c>
      <c r="F64" s="148">
        <v>0</v>
      </c>
      <c r="G64" s="148"/>
      <c r="H64" s="148">
        <f t="shared" si="2"/>
        <v>0</v>
      </c>
      <c r="I64" s="148">
        <f t="shared" si="7"/>
        <v>0</v>
      </c>
      <c r="J64" s="148"/>
      <c r="K64" s="148"/>
      <c r="L64" s="148"/>
      <c r="M64" s="148"/>
      <c r="N64" s="148"/>
      <c r="O64" s="148"/>
      <c r="P64" s="148"/>
      <c r="Q64" s="148"/>
      <c r="R64" s="148"/>
    </row>
    <row r="65" spans="1:18" ht="20.100000000000001" customHeight="1" x14ac:dyDescent="0.25">
      <c r="A65" s="170" t="s">
        <v>304</v>
      </c>
      <c r="B65" s="173" t="s">
        <v>626</v>
      </c>
      <c r="C65" s="168"/>
      <c r="D65" s="91"/>
      <c r="E65" s="148"/>
      <c r="F65" s="148">
        <v>197</v>
      </c>
      <c r="G65" s="148">
        <v>197</v>
      </c>
      <c r="H65" s="148">
        <f>I65-G65</f>
        <v>-98.679999999999993</v>
      </c>
      <c r="I65" s="148">
        <f t="shared" si="7"/>
        <v>98.320000000000007</v>
      </c>
      <c r="J65" s="148">
        <v>9.58</v>
      </c>
      <c r="K65" s="148">
        <v>0.32</v>
      </c>
      <c r="L65" s="148">
        <v>3.78</v>
      </c>
      <c r="M65" s="148">
        <v>0</v>
      </c>
      <c r="N65" s="148">
        <v>82.41</v>
      </c>
      <c r="O65" s="148">
        <v>2.23</v>
      </c>
      <c r="P65" s="148">
        <v>0</v>
      </c>
      <c r="Q65" s="148">
        <v>0</v>
      </c>
      <c r="R65" s="148">
        <v>0</v>
      </c>
    </row>
    <row r="66" spans="1:18" s="38" customFormat="1" ht="20.100000000000001" customHeight="1" x14ac:dyDescent="0.25">
      <c r="A66" s="43">
        <v>4</v>
      </c>
      <c r="B66" s="43" t="s">
        <v>164</v>
      </c>
      <c r="C66" s="45" t="s">
        <v>165</v>
      </c>
      <c r="D66" s="89"/>
      <c r="E66" s="147"/>
      <c r="F66" s="147">
        <v>0</v>
      </c>
      <c r="G66" s="147"/>
      <c r="H66" s="147">
        <f t="shared" si="2"/>
        <v>200</v>
      </c>
      <c r="I66" s="147">
        <f t="shared" si="7"/>
        <v>200</v>
      </c>
      <c r="J66" s="147"/>
      <c r="K66" s="147"/>
      <c r="L66" s="147"/>
      <c r="M66" s="147">
        <v>200</v>
      </c>
      <c r="N66" s="147"/>
      <c r="O66" s="147"/>
      <c r="P66" s="147"/>
      <c r="Q66" s="147"/>
      <c r="R66" s="147"/>
    </row>
    <row r="67" spans="1:18" s="38" customFormat="1" ht="20.100000000000001" customHeight="1" x14ac:dyDescent="0.25">
      <c r="A67" s="43">
        <v>5</v>
      </c>
      <c r="B67" s="43" t="s">
        <v>166</v>
      </c>
      <c r="C67" s="45" t="s">
        <v>167</v>
      </c>
      <c r="D67" s="89"/>
      <c r="E67" s="147"/>
      <c r="F67" s="147">
        <v>0</v>
      </c>
      <c r="G67" s="147"/>
      <c r="H67" s="147">
        <f t="shared" si="2"/>
        <v>0</v>
      </c>
      <c r="I67" s="147">
        <f t="shared" si="7"/>
        <v>0</v>
      </c>
      <c r="J67" s="147"/>
      <c r="K67" s="147"/>
      <c r="L67" s="147"/>
      <c r="M67" s="147"/>
      <c r="N67" s="147"/>
      <c r="O67" s="147"/>
      <c r="P67" s="147"/>
      <c r="Q67" s="147"/>
      <c r="R67" s="147"/>
    </row>
    <row r="68" spans="1:18" s="38" customFormat="1" ht="20.100000000000001" customHeight="1" x14ac:dyDescent="0.25">
      <c r="A68" s="43">
        <v>6</v>
      </c>
      <c r="B68" s="43" t="s">
        <v>168</v>
      </c>
      <c r="C68" s="45" t="s">
        <v>169</v>
      </c>
      <c r="D68" s="89" t="e">
        <f>#REF!</f>
        <v>#REF!</v>
      </c>
      <c r="E68" s="147" t="e">
        <f>#REF!</f>
        <v>#REF!</v>
      </c>
      <c r="F68" s="147">
        <v>58790</v>
      </c>
      <c r="G68" s="147">
        <v>59142</v>
      </c>
      <c r="H68" s="147">
        <f>I68-G68</f>
        <v>-182.67999999999302</v>
      </c>
      <c r="I68" s="147">
        <f t="shared" si="7"/>
        <v>58959.320000000007</v>
      </c>
      <c r="J68" s="147">
        <v>2923.33</v>
      </c>
      <c r="K68" s="147">
        <v>7113.2300000000005</v>
      </c>
      <c r="L68" s="147">
        <v>6680.55</v>
      </c>
      <c r="M68" s="147">
        <v>13193.429999999998</v>
      </c>
      <c r="N68" s="147">
        <v>12202.4</v>
      </c>
      <c r="O68" s="147">
        <v>12526.380000000001</v>
      </c>
      <c r="P68" s="147">
        <v>830.8</v>
      </c>
      <c r="Q68" s="147">
        <v>972.13</v>
      </c>
      <c r="R68" s="147">
        <v>2517.0700000000002</v>
      </c>
    </row>
    <row r="69" spans="1:18" s="38" customFormat="1" ht="20.100000000000001" customHeight="1" x14ac:dyDescent="0.25">
      <c r="A69" s="56" t="s">
        <v>147</v>
      </c>
      <c r="B69" s="56" t="s">
        <v>182</v>
      </c>
      <c r="C69" s="169"/>
      <c r="D69" s="89"/>
      <c r="E69" s="147"/>
      <c r="F69" s="147"/>
      <c r="G69" s="147"/>
      <c r="H69" s="147"/>
      <c r="I69" s="147"/>
      <c r="J69" s="147"/>
      <c r="K69" s="147"/>
      <c r="L69" s="147"/>
      <c r="M69" s="147"/>
      <c r="N69" s="147"/>
      <c r="O69" s="147"/>
      <c r="P69" s="147"/>
      <c r="Q69" s="147"/>
      <c r="R69" s="147"/>
    </row>
    <row r="70" spans="1:18" s="38" customFormat="1" ht="20.100000000000001" customHeight="1" x14ac:dyDescent="0.25">
      <c r="A70" s="57">
        <v>1</v>
      </c>
      <c r="B70" s="39" t="s">
        <v>270</v>
      </c>
      <c r="C70" s="171" t="s">
        <v>627</v>
      </c>
      <c r="D70" s="82"/>
      <c r="E70" s="94"/>
      <c r="F70" s="94"/>
      <c r="G70" s="147"/>
      <c r="H70" s="147">
        <f>I70-G70</f>
        <v>109689.60000000001</v>
      </c>
      <c r="I70" s="147">
        <f t="shared" ref="I70:I76" si="8">SUM(J70:R70)</f>
        <v>109689.60000000001</v>
      </c>
      <c r="J70" s="147">
        <v>310.66999999999996</v>
      </c>
      <c r="K70" s="147">
        <v>3079.2100000000005</v>
      </c>
      <c r="L70" s="147">
        <v>2745.94</v>
      </c>
      <c r="M70" s="147">
        <v>8821.76</v>
      </c>
      <c r="N70" s="147">
        <v>7387.63</v>
      </c>
      <c r="O70" s="147">
        <v>10122.909999999998</v>
      </c>
      <c r="P70" s="147">
        <v>27807.010000000002</v>
      </c>
      <c r="Q70" s="147">
        <v>22744.89</v>
      </c>
      <c r="R70" s="147">
        <v>26669.579999999998</v>
      </c>
    </row>
    <row r="71" spans="1:18" s="38" customFormat="1" ht="20.100000000000001" customHeight="1" x14ac:dyDescent="0.25">
      <c r="A71" s="57">
        <v>2</v>
      </c>
      <c r="B71" s="57" t="s">
        <v>271</v>
      </c>
      <c r="C71" s="171" t="s">
        <v>628</v>
      </c>
      <c r="D71" s="82"/>
      <c r="E71" s="94"/>
      <c r="F71" s="94"/>
      <c r="G71" s="147">
        <v>0</v>
      </c>
      <c r="H71" s="147">
        <f t="shared" si="2"/>
        <v>0</v>
      </c>
      <c r="I71" s="147">
        <f t="shared" si="8"/>
        <v>0</v>
      </c>
      <c r="J71" s="147">
        <v>0</v>
      </c>
      <c r="K71" s="147">
        <v>0</v>
      </c>
      <c r="L71" s="147">
        <v>0</v>
      </c>
      <c r="M71" s="147">
        <v>0</v>
      </c>
      <c r="N71" s="147">
        <v>0</v>
      </c>
      <c r="O71" s="147">
        <v>0</v>
      </c>
      <c r="P71" s="147">
        <v>0</v>
      </c>
      <c r="Q71" s="147">
        <v>0</v>
      </c>
      <c r="R71" s="147">
        <v>0</v>
      </c>
    </row>
    <row r="72" spans="1:18" s="38" customFormat="1" ht="20.100000000000001" customHeight="1" x14ac:dyDescent="0.25">
      <c r="A72" s="57">
        <v>3</v>
      </c>
      <c r="B72" s="57" t="s">
        <v>634</v>
      </c>
      <c r="C72" s="171" t="s">
        <v>629</v>
      </c>
      <c r="D72" s="82"/>
      <c r="E72" s="94"/>
      <c r="F72" s="94"/>
      <c r="G72" s="147"/>
      <c r="H72" s="147"/>
      <c r="I72" s="147">
        <f t="shared" si="8"/>
        <v>0</v>
      </c>
      <c r="J72" s="147"/>
      <c r="K72" s="147"/>
      <c r="L72" s="147"/>
      <c r="M72" s="147"/>
      <c r="N72" s="147"/>
      <c r="O72" s="147"/>
      <c r="P72" s="147"/>
      <c r="Q72" s="147"/>
      <c r="R72" s="147"/>
    </row>
    <row r="73" spans="1:18" s="38" customFormat="1" ht="20.100000000000001" customHeight="1" x14ac:dyDescent="0.25">
      <c r="A73" s="57">
        <v>2</v>
      </c>
      <c r="B73" s="57" t="s">
        <v>273</v>
      </c>
      <c r="C73" s="171" t="s">
        <v>630</v>
      </c>
      <c r="D73" s="82"/>
      <c r="E73" s="94"/>
      <c r="F73" s="94"/>
      <c r="G73" s="147"/>
      <c r="H73" s="147">
        <f>I73-G73</f>
        <v>3272.8000000000006</v>
      </c>
      <c r="I73" s="147">
        <f t="shared" si="8"/>
        <v>3272.8000000000006</v>
      </c>
      <c r="J73" s="147">
        <v>58.35</v>
      </c>
      <c r="K73" s="147">
        <v>269.71000000000004</v>
      </c>
      <c r="L73" s="147">
        <v>607.0100000000001</v>
      </c>
      <c r="M73" s="147">
        <v>865.78</v>
      </c>
      <c r="N73" s="147">
        <v>515.57999999999993</v>
      </c>
      <c r="O73" s="147">
        <v>69.210000000000008</v>
      </c>
      <c r="P73" s="147">
        <v>92.79000000000002</v>
      </c>
      <c r="Q73" s="147">
        <v>486.47</v>
      </c>
      <c r="R73" s="147">
        <v>307.89999999999998</v>
      </c>
    </row>
    <row r="74" spans="1:18" s="38" customFormat="1" ht="20.100000000000001" customHeight="1" x14ac:dyDescent="0.25">
      <c r="A74" s="57">
        <v>3</v>
      </c>
      <c r="B74" s="57" t="s">
        <v>274</v>
      </c>
      <c r="C74" s="171" t="s">
        <v>631</v>
      </c>
      <c r="D74" s="82"/>
      <c r="E74" s="94"/>
      <c r="F74" s="94"/>
      <c r="G74" s="147"/>
      <c r="H74" s="147">
        <f t="shared" si="2"/>
        <v>18350</v>
      </c>
      <c r="I74" s="147">
        <f t="shared" si="8"/>
        <v>18350</v>
      </c>
      <c r="J74" s="147">
        <v>2628</v>
      </c>
      <c r="K74" s="147">
        <v>3265</v>
      </c>
      <c r="L74" s="147">
        <v>3520</v>
      </c>
      <c r="M74" s="147">
        <v>3291</v>
      </c>
      <c r="N74" s="147">
        <v>2617</v>
      </c>
      <c r="O74" s="147">
        <v>1000</v>
      </c>
      <c r="P74" s="147">
        <v>306</v>
      </c>
      <c r="Q74" s="147">
        <v>686</v>
      </c>
      <c r="R74" s="147">
        <v>1037</v>
      </c>
    </row>
    <row r="75" spans="1:18" s="38" customFormat="1" ht="20.100000000000001" customHeight="1" x14ac:dyDescent="0.25">
      <c r="A75" s="57">
        <v>4</v>
      </c>
      <c r="B75" s="39" t="s">
        <v>275</v>
      </c>
      <c r="C75" s="171" t="s">
        <v>632</v>
      </c>
      <c r="D75" s="82"/>
      <c r="E75" s="94"/>
      <c r="F75" s="94"/>
      <c r="G75" s="147"/>
      <c r="H75" s="147">
        <f t="shared" si="2"/>
        <v>319.29999999999995</v>
      </c>
      <c r="I75" s="147">
        <f t="shared" si="8"/>
        <v>319.29999999999995</v>
      </c>
      <c r="J75" s="147">
        <v>93.86999999999999</v>
      </c>
      <c r="K75" s="147">
        <v>36.379999999999995</v>
      </c>
      <c r="L75" s="147">
        <v>103.03999999999999</v>
      </c>
      <c r="M75" s="147">
        <v>24.799999999999997</v>
      </c>
      <c r="N75" s="147">
        <v>17.439999999999998</v>
      </c>
      <c r="O75" s="147">
        <v>6.7999999999999989</v>
      </c>
      <c r="P75" s="147">
        <v>16.649999999999999</v>
      </c>
      <c r="Q75" s="147">
        <v>13.060000000000002</v>
      </c>
      <c r="R75" s="147">
        <v>7.2600000000000007</v>
      </c>
    </row>
    <row r="76" spans="1:18" s="38" customFormat="1" ht="20.100000000000001" customHeight="1" x14ac:dyDescent="0.25">
      <c r="A76" s="57">
        <v>5</v>
      </c>
      <c r="B76" s="57" t="s">
        <v>276</v>
      </c>
      <c r="C76" s="171" t="s">
        <v>633</v>
      </c>
      <c r="D76" s="82"/>
      <c r="E76" s="94"/>
      <c r="F76" s="94"/>
      <c r="G76" s="147"/>
      <c r="H76" s="147">
        <f>I76-G76</f>
        <v>9699.41</v>
      </c>
      <c r="I76" s="147">
        <f t="shared" si="8"/>
        <v>9699.41</v>
      </c>
      <c r="J76" s="147"/>
      <c r="K76" s="147"/>
      <c r="L76" s="147"/>
      <c r="M76" s="147"/>
      <c r="N76" s="147"/>
      <c r="O76" s="147"/>
      <c r="P76" s="147">
        <v>3416.62</v>
      </c>
      <c r="Q76" s="147">
        <v>3418.63</v>
      </c>
      <c r="R76" s="147">
        <v>2864.16</v>
      </c>
    </row>
    <row r="77" spans="1:18" ht="20.100000000000001" customHeight="1" x14ac:dyDescent="0.25">
      <c r="A77" s="202" t="s">
        <v>896</v>
      </c>
      <c r="B77" s="202"/>
      <c r="C77" s="202"/>
      <c r="D77" s="202"/>
      <c r="E77" s="202"/>
      <c r="F77" s="202"/>
      <c r="G77" s="202"/>
      <c r="H77" s="202"/>
      <c r="I77" s="202"/>
      <c r="J77" s="191"/>
      <c r="K77" s="191"/>
      <c r="L77" s="191"/>
      <c r="M77" s="191"/>
      <c r="N77" s="191"/>
      <c r="O77" s="191"/>
      <c r="P77" s="191"/>
      <c r="Q77" s="191"/>
      <c r="R77" s="191"/>
    </row>
  </sheetData>
  <mergeCells count="14">
    <mergeCell ref="A77:R77"/>
    <mergeCell ref="A1:B1"/>
    <mergeCell ref="A2:R2"/>
    <mergeCell ref="A3:R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R4"/>
  </mergeCells>
  <printOptions horizontalCentered="1"/>
  <pageMargins left="0.31496062992125984" right="0.31496062992125984" top="0.59055118110236227" bottom="0.35433070866141736" header="0.11811023622047245" footer="0.11811023622047245"/>
  <pageSetup paperSize="9" firstPageNumber="6" orientation="landscape" useFirstPageNumber="1" r:id="rId1"/>
  <headerFooter>
    <oddFooter>&amp;L&amp;"Times New Roman,Regular"Biểu 03/CT&amp;R&amp;"Times New Roman,Regular"Trang &amp;P</oddFooter>
  </headerFooter>
  <ignoredErrors>
    <ignoredError sqref="J32:R32 J8:R8 J10:R10 J22:R22" formulaRange="1"/>
    <ignoredError sqref="I5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4"/>
  <sheetViews>
    <sheetView showZeros="0" zoomScaleNormal="100" workbookViewId="0">
      <pane xSplit="5" ySplit="7" topLeftCell="F45" activePane="bottomRight" state="frozen"/>
      <selection activeCell="F7" sqref="F7"/>
      <selection pane="topRight" activeCell="F7" sqref="F7"/>
      <selection pane="bottomLeft" activeCell="F7" sqref="F7"/>
      <selection pane="bottomRight" activeCell="J71" sqref="J71"/>
    </sheetView>
  </sheetViews>
  <sheetFormatPr defaultColWidth="9.140625" defaultRowHeight="12.75" x14ac:dyDescent="0.25"/>
  <cols>
    <col min="1" max="1" width="4.140625" style="33" bestFit="1" customWidth="1"/>
    <col min="2" max="2" width="34.85546875" style="33" customWidth="1"/>
    <col min="3" max="3" width="6.28515625" style="149" bestFit="1" customWidth="1"/>
    <col min="4" max="5" width="7.28515625" style="149" customWidth="1"/>
    <col min="6" max="6" width="7.85546875" style="33" bestFit="1" customWidth="1"/>
    <col min="7" max="7" width="7.28515625" style="33" customWidth="1"/>
    <col min="8" max="8" width="7.85546875" style="33" bestFit="1" customWidth="1"/>
    <col min="9" max="9" width="7.28515625" style="33" customWidth="1"/>
    <col min="10" max="10" width="9.140625" style="33"/>
    <col min="11" max="11" width="12" style="33" bestFit="1" customWidth="1"/>
    <col min="12" max="12" width="9.140625" style="33"/>
    <col min="13" max="13" width="12" style="33" bestFit="1" customWidth="1"/>
    <col min="14" max="16384" width="9.140625" style="33"/>
  </cols>
  <sheetData>
    <row r="1" spans="1:9" ht="19.5" customHeight="1" x14ac:dyDescent="0.25">
      <c r="A1" s="192" t="s">
        <v>183</v>
      </c>
      <c r="B1" s="192"/>
    </row>
    <row r="2" spans="1:9" ht="28.5" customHeight="1" x14ac:dyDescent="0.25">
      <c r="A2" s="193" t="s">
        <v>689</v>
      </c>
      <c r="B2" s="193"/>
      <c r="C2" s="193"/>
      <c r="D2" s="193"/>
      <c r="E2" s="193"/>
      <c r="F2" s="193"/>
      <c r="G2" s="193"/>
      <c r="H2" s="193"/>
      <c r="I2" s="193"/>
    </row>
    <row r="3" spans="1:9" ht="14.25" hidden="1" x14ac:dyDescent="0.25">
      <c r="A3" s="177"/>
      <c r="B3" s="177"/>
      <c r="C3" s="177"/>
      <c r="D3" s="177"/>
      <c r="E3" s="177"/>
    </row>
    <row r="4" spans="1:9" ht="24.95" customHeight="1" x14ac:dyDescent="0.25">
      <c r="A4" s="207" t="s">
        <v>138</v>
      </c>
      <c r="B4" s="207" t="s">
        <v>1</v>
      </c>
      <c r="C4" s="207" t="s">
        <v>2</v>
      </c>
      <c r="D4" s="210" t="s">
        <v>686</v>
      </c>
      <c r="E4" s="211"/>
      <c r="F4" s="205" t="s">
        <v>184</v>
      </c>
      <c r="G4" s="212"/>
      <c r="H4" s="212"/>
      <c r="I4" s="206"/>
    </row>
    <row r="5" spans="1:9" ht="24.95" customHeight="1" x14ac:dyDescent="0.25">
      <c r="A5" s="208"/>
      <c r="B5" s="208"/>
      <c r="C5" s="208"/>
      <c r="D5" s="213" t="s">
        <v>172</v>
      </c>
      <c r="E5" s="213" t="s">
        <v>180</v>
      </c>
      <c r="F5" s="205" t="s">
        <v>687</v>
      </c>
      <c r="G5" s="206"/>
      <c r="H5" s="205" t="s">
        <v>228</v>
      </c>
      <c r="I5" s="206"/>
    </row>
    <row r="6" spans="1:9" ht="30" customHeight="1" x14ac:dyDescent="0.25">
      <c r="A6" s="209"/>
      <c r="B6" s="209"/>
      <c r="C6" s="209"/>
      <c r="D6" s="214"/>
      <c r="E6" s="215"/>
      <c r="F6" s="178" t="s">
        <v>172</v>
      </c>
      <c r="G6" s="178" t="s">
        <v>180</v>
      </c>
      <c r="H6" s="178" t="s">
        <v>172</v>
      </c>
      <c r="I6" s="178" t="s">
        <v>180</v>
      </c>
    </row>
    <row r="7" spans="1:9" s="122" customFormat="1" ht="20.100000000000001" customHeight="1" x14ac:dyDescent="0.25">
      <c r="A7" s="121">
        <v>-1</v>
      </c>
      <c r="B7" s="121">
        <v>-2</v>
      </c>
      <c r="C7" s="121">
        <v>-3</v>
      </c>
      <c r="D7" s="121">
        <v>-4</v>
      </c>
      <c r="E7" s="121">
        <v>-5</v>
      </c>
      <c r="F7" s="121">
        <v>-6</v>
      </c>
      <c r="G7" s="121">
        <v>-7</v>
      </c>
      <c r="H7" s="121">
        <v>-8</v>
      </c>
      <c r="I7" s="121">
        <v>-9</v>
      </c>
    </row>
    <row r="8" spans="1:9" s="38" customFormat="1" ht="20.100000000000001" hidden="1" customHeight="1" x14ac:dyDescent="0.25">
      <c r="A8" s="36"/>
      <c r="B8" s="37" t="s">
        <v>162</v>
      </c>
      <c r="C8" s="159"/>
      <c r="D8" s="147">
        <f>D9+D23+D64</f>
        <v>140894.62</v>
      </c>
      <c r="E8" s="79"/>
      <c r="F8" s="147">
        <f>F9+F23+F64</f>
        <v>143896.50000000003</v>
      </c>
      <c r="G8" s="79"/>
      <c r="H8" s="147">
        <f>H9+H23+H64</f>
        <v>143896.5</v>
      </c>
      <c r="I8" s="79"/>
    </row>
    <row r="9" spans="1:9" s="38" customFormat="1" ht="20.100000000000001" customHeight="1" x14ac:dyDescent="0.25">
      <c r="A9" s="39">
        <v>1</v>
      </c>
      <c r="B9" s="39" t="s">
        <v>56</v>
      </c>
      <c r="C9" s="180" t="s">
        <v>5</v>
      </c>
      <c r="D9" s="147">
        <f>D11+SUM(D15:D22)</f>
        <v>115319.61</v>
      </c>
      <c r="E9" s="79">
        <f>D9/$D$8*100</f>
        <v>81.848128764604354</v>
      </c>
      <c r="F9" s="147">
        <f>F11+SUM(F15:F22)</f>
        <v>114751.43000000001</v>
      </c>
      <c r="G9" s="79">
        <f>F9/$F$8*100</f>
        <v>79.745810356749459</v>
      </c>
      <c r="H9" s="147">
        <f>H11+SUM(H15:H22)</f>
        <v>109689.8</v>
      </c>
      <c r="I9" s="79">
        <f>H9/$H$8*100</f>
        <v>76.228261285020835</v>
      </c>
    </row>
    <row r="10" spans="1:9" s="42" customFormat="1" ht="20.100000000000001" hidden="1" customHeight="1" x14ac:dyDescent="0.25">
      <c r="A10" s="40"/>
      <c r="B10" s="40" t="s">
        <v>163</v>
      </c>
      <c r="C10" s="41"/>
      <c r="D10" s="87"/>
      <c r="E10" s="85"/>
      <c r="F10" s="87"/>
      <c r="G10" s="85"/>
      <c r="H10" s="87"/>
      <c r="I10" s="85"/>
    </row>
    <row r="11" spans="1:9" ht="20.100000000000001" customHeight="1" x14ac:dyDescent="0.25">
      <c r="A11" s="183" t="s">
        <v>57</v>
      </c>
      <c r="B11" s="183" t="s">
        <v>58</v>
      </c>
      <c r="C11" s="178" t="s">
        <v>6</v>
      </c>
      <c r="D11" s="148">
        <f>SUM(D12:D14)</f>
        <v>91626.64</v>
      </c>
      <c r="E11" s="74">
        <f>D11/$D$9*100</f>
        <v>79.454517752878289</v>
      </c>
      <c r="F11" s="148">
        <f>SUM(F12:F14)</f>
        <v>88007.91</v>
      </c>
      <c r="G11" s="74">
        <f>F11/$F$9*100</f>
        <v>76.69439064942371</v>
      </c>
      <c r="H11" s="148">
        <f>SUM(H12:H14)</f>
        <v>76530</v>
      </c>
      <c r="I11" s="74">
        <f>H11/$H$9*100</f>
        <v>69.769477198426827</v>
      </c>
    </row>
    <row r="12" spans="1:9" s="42" customFormat="1" ht="20.100000000000001" customHeight="1" x14ac:dyDescent="0.25">
      <c r="A12" s="40"/>
      <c r="B12" s="40" t="s">
        <v>59</v>
      </c>
      <c r="C12" s="41" t="s">
        <v>7</v>
      </c>
      <c r="D12" s="87">
        <v>91626.64</v>
      </c>
      <c r="E12" s="85">
        <f t="shared" ref="E12:E22" si="0">D12/$D$9*100</f>
        <v>79.454517752878289</v>
      </c>
      <c r="F12" s="87">
        <v>88007.91</v>
      </c>
      <c r="G12" s="85">
        <f t="shared" ref="G12:G22" si="1">F12/$F$9*100</f>
        <v>76.69439064942371</v>
      </c>
      <c r="H12" s="87">
        <v>76530</v>
      </c>
      <c r="I12" s="85">
        <f t="shared" ref="I12:I22" si="2">H12/$H$9*100</f>
        <v>69.769477198426827</v>
      </c>
    </row>
    <row r="13" spans="1:9" s="42" customFormat="1" ht="20.100000000000001" hidden="1" customHeight="1" x14ac:dyDescent="0.25">
      <c r="A13" s="40"/>
      <c r="B13" s="40" t="s">
        <v>60</v>
      </c>
      <c r="C13" s="41" t="s">
        <v>8</v>
      </c>
      <c r="D13" s="148">
        <v>0</v>
      </c>
      <c r="E13" s="74">
        <f t="shared" si="0"/>
        <v>0</v>
      </c>
      <c r="F13" s="87">
        <v>0</v>
      </c>
      <c r="G13" s="74">
        <f t="shared" si="1"/>
        <v>0</v>
      </c>
      <c r="H13" s="148">
        <v>0</v>
      </c>
      <c r="I13" s="74">
        <f t="shared" si="2"/>
        <v>0</v>
      </c>
    </row>
    <row r="14" spans="1:9" s="42" customFormat="1" ht="20.100000000000001" hidden="1" customHeight="1" x14ac:dyDescent="0.25">
      <c r="A14" s="40"/>
      <c r="B14" s="40" t="s">
        <v>61</v>
      </c>
      <c r="C14" s="41" t="s">
        <v>9</v>
      </c>
      <c r="D14" s="148">
        <v>0</v>
      </c>
      <c r="E14" s="74">
        <f t="shared" si="0"/>
        <v>0</v>
      </c>
      <c r="F14" s="87">
        <v>0</v>
      </c>
      <c r="G14" s="74">
        <f t="shared" si="1"/>
        <v>0</v>
      </c>
      <c r="H14" s="148">
        <v>0</v>
      </c>
      <c r="I14" s="74">
        <f t="shared" si="2"/>
        <v>0</v>
      </c>
    </row>
    <row r="15" spans="1:9" ht="20.100000000000001" customHeight="1" x14ac:dyDescent="0.25">
      <c r="A15" s="183" t="s">
        <v>62</v>
      </c>
      <c r="B15" s="183" t="s">
        <v>63</v>
      </c>
      <c r="C15" s="178" t="s">
        <v>10</v>
      </c>
      <c r="D15" s="148">
        <v>1447.55</v>
      </c>
      <c r="E15" s="74">
        <f t="shared" si="0"/>
        <v>1.2552505163692453</v>
      </c>
      <c r="F15" s="87">
        <v>1399.8700000000001</v>
      </c>
      <c r="G15" s="74">
        <f t="shared" si="1"/>
        <v>1.2199150807968144</v>
      </c>
      <c r="H15" s="148">
        <v>2044.4</v>
      </c>
      <c r="I15" s="74">
        <f t="shared" si="2"/>
        <v>1.8638013744213229</v>
      </c>
    </row>
    <row r="16" spans="1:9" ht="20.100000000000001" customHeight="1" x14ac:dyDescent="0.25">
      <c r="A16" s="183" t="s">
        <v>64</v>
      </c>
      <c r="B16" s="183" t="s">
        <v>65</v>
      </c>
      <c r="C16" s="178" t="s">
        <v>11</v>
      </c>
      <c r="D16" s="148">
        <v>20682.78</v>
      </c>
      <c r="E16" s="74">
        <f t="shared" si="0"/>
        <v>17.935180321889746</v>
      </c>
      <c r="F16" s="87">
        <v>22879.200000000001</v>
      </c>
      <c r="G16" s="74">
        <f t="shared" si="1"/>
        <v>19.938052188107807</v>
      </c>
      <c r="H16" s="148">
        <v>29241.86</v>
      </c>
      <c r="I16" s="74">
        <f t="shared" si="2"/>
        <v>26.658686587084667</v>
      </c>
    </row>
    <row r="17" spans="1:9" ht="20.100000000000001" customHeight="1" x14ac:dyDescent="0.25">
      <c r="A17" s="183" t="s">
        <v>66</v>
      </c>
      <c r="B17" s="183" t="s">
        <v>67</v>
      </c>
      <c r="C17" s="178" t="s">
        <v>12</v>
      </c>
      <c r="D17" s="148">
        <v>0</v>
      </c>
      <c r="E17" s="74">
        <f t="shared" si="0"/>
        <v>0</v>
      </c>
      <c r="F17" s="87">
        <v>0</v>
      </c>
      <c r="G17" s="74">
        <f t="shared" si="1"/>
        <v>0</v>
      </c>
      <c r="H17" s="148">
        <v>0</v>
      </c>
      <c r="I17" s="74">
        <f t="shared" si="2"/>
        <v>0</v>
      </c>
    </row>
    <row r="18" spans="1:9" ht="20.100000000000001" customHeight="1" x14ac:dyDescent="0.25">
      <c r="A18" s="183" t="s">
        <v>68</v>
      </c>
      <c r="B18" s="183" t="s">
        <v>69</v>
      </c>
      <c r="C18" s="178" t="s">
        <v>13</v>
      </c>
      <c r="D18" s="148">
        <v>0</v>
      </c>
      <c r="E18" s="74">
        <f t="shared" si="0"/>
        <v>0</v>
      </c>
      <c r="F18" s="87">
        <v>0</v>
      </c>
      <c r="G18" s="74">
        <f t="shared" si="1"/>
        <v>0</v>
      </c>
      <c r="H18" s="148">
        <v>0</v>
      </c>
      <c r="I18" s="74">
        <f t="shared" si="2"/>
        <v>0</v>
      </c>
    </row>
    <row r="19" spans="1:9" ht="20.100000000000001" customHeight="1" x14ac:dyDescent="0.25">
      <c r="A19" s="183" t="s">
        <v>70</v>
      </c>
      <c r="B19" s="183" t="s">
        <v>71</v>
      </c>
      <c r="C19" s="178" t="s">
        <v>14</v>
      </c>
      <c r="D19" s="148">
        <v>227.14</v>
      </c>
      <c r="E19" s="74">
        <f t="shared" si="0"/>
        <v>0.1969656331650792</v>
      </c>
      <c r="F19" s="87">
        <v>0</v>
      </c>
      <c r="G19" s="74">
        <f t="shared" si="1"/>
        <v>0</v>
      </c>
      <c r="H19" s="148">
        <v>0</v>
      </c>
      <c r="I19" s="74">
        <f t="shared" si="2"/>
        <v>0</v>
      </c>
    </row>
    <row r="20" spans="1:9" ht="20.100000000000001" customHeight="1" x14ac:dyDescent="0.25">
      <c r="A20" s="183" t="s">
        <v>72</v>
      </c>
      <c r="B20" s="183" t="s">
        <v>73</v>
      </c>
      <c r="C20" s="178" t="s">
        <v>15</v>
      </c>
      <c r="D20" s="148">
        <v>1332.3</v>
      </c>
      <c r="E20" s="74">
        <f t="shared" si="0"/>
        <v>1.1553108790430353</v>
      </c>
      <c r="F20" s="87">
        <v>2458.48</v>
      </c>
      <c r="G20" s="74">
        <f t="shared" si="1"/>
        <v>2.1424395321260921</v>
      </c>
      <c r="H20" s="148">
        <v>1500.0000000000002</v>
      </c>
      <c r="I20" s="74">
        <f t="shared" si="2"/>
        <v>1.3674926930307105</v>
      </c>
    </row>
    <row r="21" spans="1:9" s="42" customFormat="1" ht="20.100000000000001" customHeight="1" x14ac:dyDescent="0.25">
      <c r="A21" s="183" t="s">
        <v>74</v>
      </c>
      <c r="B21" s="183" t="s">
        <v>75</v>
      </c>
      <c r="C21" s="178" t="s">
        <v>16</v>
      </c>
      <c r="D21" s="148">
        <v>0</v>
      </c>
      <c r="E21" s="74">
        <f t="shared" si="0"/>
        <v>0</v>
      </c>
      <c r="F21" s="87">
        <v>0</v>
      </c>
      <c r="G21" s="74">
        <f t="shared" si="1"/>
        <v>0</v>
      </c>
      <c r="H21" s="148">
        <v>0</v>
      </c>
      <c r="I21" s="74">
        <f t="shared" si="2"/>
        <v>0</v>
      </c>
    </row>
    <row r="22" spans="1:9" ht="20.100000000000001" customHeight="1" x14ac:dyDescent="0.25">
      <c r="A22" s="183" t="s">
        <v>76</v>
      </c>
      <c r="B22" s="183" t="s">
        <v>77</v>
      </c>
      <c r="C22" s="178" t="s">
        <v>17</v>
      </c>
      <c r="D22" s="148">
        <v>3.2</v>
      </c>
      <c r="E22" s="74">
        <f t="shared" si="0"/>
        <v>2.7748966546106081E-3</v>
      </c>
      <c r="F22" s="87">
        <v>5.97</v>
      </c>
      <c r="G22" s="74">
        <f t="shared" si="1"/>
        <v>5.2025495455699329E-3</v>
      </c>
      <c r="H22" s="148">
        <v>373.54</v>
      </c>
      <c r="I22" s="74">
        <f t="shared" si="2"/>
        <v>0.34054214703646102</v>
      </c>
    </row>
    <row r="23" spans="1:9" s="38" customFormat="1" ht="20.100000000000001" customHeight="1" x14ac:dyDescent="0.25">
      <c r="A23" s="39">
        <v>2</v>
      </c>
      <c r="B23" s="39" t="s">
        <v>78</v>
      </c>
      <c r="C23" s="180" t="s">
        <v>18</v>
      </c>
      <c r="D23" s="147">
        <f>SUM(D25:D33)+SUM(D46:D56)</f>
        <v>25377.940000000002</v>
      </c>
      <c r="E23" s="79">
        <f>D23/$D$8*100</f>
        <v>18.012000742114925</v>
      </c>
      <c r="F23" s="147">
        <f>SUM(F25:F33)+SUM(F46:F56)</f>
        <v>29046.750000000004</v>
      </c>
      <c r="G23" s="79">
        <f>F23/F8*100</f>
        <v>20.185862755522198</v>
      </c>
      <c r="H23" s="147">
        <f>SUM(H25:H33)+SUM(H46:H56)</f>
        <v>34206.700000000004</v>
      </c>
      <c r="I23" s="79">
        <f>H23/H8*100</f>
        <v>23.771738714979172</v>
      </c>
    </row>
    <row r="24" spans="1:9" s="42" customFormat="1" ht="20.100000000000001" hidden="1" customHeight="1" x14ac:dyDescent="0.25">
      <c r="A24" s="40"/>
      <c r="B24" s="40" t="s">
        <v>163</v>
      </c>
      <c r="C24" s="41"/>
      <c r="D24" s="87"/>
      <c r="E24" s="85"/>
      <c r="F24" s="87"/>
      <c r="G24" s="85"/>
      <c r="H24" s="87"/>
      <c r="I24" s="85"/>
    </row>
    <row r="25" spans="1:9" ht="20.100000000000001" customHeight="1" x14ac:dyDescent="0.25">
      <c r="A25" s="183" t="s">
        <v>79</v>
      </c>
      <c r="B25" s="183" t="s">
        <v>80</v>
      </c>
      <c r="C25" s="178" t="s">
        <v>19</v>
      </c>
      <c r="D25" s="148">
        <v>926.29</v>
      </c>
      <c r="E25" s="74">
        <f>D25/$D$23*100</f>
        <v>3.649981046530963</v>
      </c>
      <c r="F25" s="148">
        <v>969.04</v>
      </c>
      <c r="G25" s="74">
        <f>F25/$F$23*100</f>
        <v>3.3361391549829151</v>
      </c>
      <c r="H25" s="148">
        <v>921.99999999999989</v>
      </c>
      <c r="I25" s="74">
        <f>H25/$H$23*100</f>
        <v>2.6953783907830915</v>
      </c>
    </row>
    <row r="26" spans="1:9" ht="20.100000000000001" customHeight="1" x14ac:dyDescent="0.25">
      <c r="A26" s="183" t="s">
        <v>81</v>
      </c>
      <c r="B26" s="183" t="s">
        <v>82</v>
      </c>
      <c r="C26" s="178" t="s">
        <v>20</v>
      </c>
      <c r="D26" s="148">
        <v>51.78</v>
      </c>
      <c r="E26" s="74">
        <f t="shared" ref="E26:E33" si="3">D26/$D$23*100</f>
        <v>0.20403547332841038</v>
      </c>
      <c r="F26" s="148">
        <v>64.449999999999989</v>
      </c>
      <c r="G26" s="74">
        <f t="shared" ref="G26:G33" si="4">F26/$F$23*100</f>
        <v>0.22188368750376539</v>
      </c>
      <c r="H26" s="148">
        <v>165</v>
      </c>
      <c r="I26" s="74">
        <f t="shared" ref="I26:I33" si="5">H26/$H$23*100</f>
        <v>0.48236164260218023</v>
      </c>
    </row>
    <row r="27" spans="1:9" ht="20.100000000000001" customHeight="1" x14ac:dyDescent="0.25">
      <c r="A27" s="183" t="s">
        <v>83</v>
      </c>
      <c r="B27" s="183" t="s">
        <v>84</v>
      </c>
      <c r="C27" s="178" t="s">
        <v>21</v>
      </c>
      <c r="D27" s="148">
        <v>538.11</v>
      </c>
      <c r="E27" s="74">
        <f t="shared" si="3"/>
        <v>2.1203848696939152</v>
      </c>
      <c r="F27" s="148">
        <v>390.64</v>
      </c>
      <c r="G27" s="74">
        <f t="shared" si="4"/>
        <v>1.3448664652671982</v>
      </c>
      <c r="H27" s="148">
        <v>2350</v>
      </c>
      <c r="I27" s="74">
        <f t="shared" si="5"/>
        <v>6.8699991522128707</v>
      </c>
    </row>
    <row r="28" spans="1:9" ht="20.100000000000001" customHeight="1" x14ac:dyDescent="0.25">
      <c r="A28" s="183" t="s">
        <v>85</v>
      </c>
      <c r="B28" s="183" t="s">
        <v>86</v>
      </c>
      <c r="C28" s="178" t="s">
        <v>22</v>
      </c>
      <c r="D28" s="148">
        <v>0</v>
      </c>
      <c r="E28" s="74">
        <f t="shared" si="3"/>
        <v>0</v>
      </c>
      <c r="F28" s="148">
        <v>0</v>
      </c>
      <c r="G28" s="74">
        <f t="shared" si="4"/>
        <v>0</v>
      </c>
      <c r="H28" s="148">
        <v>0</v>
      </c>
      <c r="I28" s="74">
        <f t="shared" si="5"/>
        <v>0</v>
      </c>
    </row>
    <row r="29" spans="1:9" ht="20.100000000000001" customHeight="1" x14ac:dyDescent="0.25">
      <c r="A29" s="183" t="s">
        <v>87</v>
      </c>
      <c r="B29" s="183" t="s">
        <v>88</v>
      </c>
      <c r="C29" s="178" t="s">
        <v>23</v>
      </c>
      <c r="D29" s="148">
        <v>0</v>
      </c>
      <c r="E29" s="74">
        <f t="shared" si="3"/>
        <v>0</v>
      </c>
      <c r="F29" s="148">
        <v>0</v>
      </c>
      <c r="G29" s="74">
        <f t="shared" si="4"/>
        <v>0</v>
      </c>
      <c r="H29" s="148">
        <v>176</v>
      </c>
      <c r="I29" s="74">
        <f t="shared" si="5"/>
        <v>0.5145190854423255</v>
      </c>
    </row>
    <row r="30" spans="1:9" ht="20.100000000000001" customHeight="1" x14ac:dyDescent="0.25">
      <c r="A30" s="183" t="s">
        <v>89</v>
      </c>
      <c r="B30" s="183" t="s">
        <v>90</v>
      </c>
      <c r="C30" s="178" t="s">
        <v>24</v>
      </c>
      <c r="D30" s="148">
        <v>143.35</v>
      </c>
      <c r="E30" s="74">
        <f t="shared" si="3"/>
        <v>0.56486066244935551</v>
      </c>
      <c r="F30" s="148">
        <v>149.82999999999998</v>
      </c>
      <c r="G30" s="74">
        <f t="shared" si="4"/>
        <v>0.51582362914956048</v>
      </c>
      <c r="H30" s="148">
        <v>319.29999999999995</v>
      </c>
      <c r="I30" s="74">
        <f t="shared" si="5"/>
        <v>0.93344286353258255</v>
      </c>
    </row>
    <row r="31" spans="1:9" ht="20.100000000000001" customHeight="1" x14ac:dyDescent="0.25">
      <c r="A31" s="183" t="s">
        <v>91</v>
      </c>
      <c r="B31" s="183" t="s">
        <v>92</v>
      </c>
      <c r="C31" s="178" t="s">
        <v>25</v>
      </c>
      <c r="D31" s="148">
        <v>588.99</v>
      </c>
      <c r="E31" s="74">
        <f t="shared" si="3"/>
        <v>2.3208739558845197</v>
      </c>
      <c r="F31" s="148">
        <v>708.06</v>
      </c>
      <c r="G31" s="74">
        <f t="shared" si="4"/>
        <v>2.4376565364455574</v>
      </c>
      <c r="H31" s="148">
        <v>746.8</v>
      </c>
      <c r="I31" s="74">
        <f t="shared" si="5"/>
        <v>2.1831980284564132</v>
      </c>
    </row>
    <row r="32" spans="1:9" ht="20.100000000000001" customHeight="1" x14ac:dyDescent="0.25">
      <c r="A32" s="183" t="s">
        <v>93</v>
      </c>
      <c r="B32" s="183" t="s">
        <v>94</v>
      </c>
      <c r="C32" s="178" t="s">
        <v>26</v>
      </c>
      <c r="D32" s="148">
        <v>5.22</v>
      </c>
      <c r="E32" s="74">
        <f t="shared" si="3"/>
        <v>2.0569045399271964E-2</v>
      </c>
      <c r="F32" s="148">
        <v>0</v>
      </c>
      <c r="G32" s="74">
        <f t="shared" si="4"/>
        <v>0</v>
      </c>
      <c r="H32" s="148">
        <v>0</v>
      </c>
      <c r="I32" s="74">
        <f t="shared" si="5"/>
        <v>0</v>
      </c>
    </row>
    <row r="33" spans="1:9" ht="20.100000000000001" customHeight="1" x14ac:dyDescent="0.25">
      <c r="A33" s="183" t="s">
        <v>95</v>
      </c>
      <c r="B33" s="183" t="s">
        <v>869</v>
      </c>
      <c r="C33" s="178" t="s">
        <v>27</v>
      </c>
      <c r="D33" s="148">
        <f>SUM(D35:D45)</f>
        <v>8275.3600000000024</v>
      </c>
      <c r="E33" s="74">
        <f t="shared" si="3"/>
        <v>32.608478071900251</v>
      </c>
      <c r="F33" s="148">
        <f>SUM(F35:F45)</f>
        <v>9185.9400000000023</v>
      </c>
      <c r="G33" s="74">
        <f t="shared" si="4"/>
        <v>31.624674016886573</v>
      </c>
      <c r="H33" s="148">
        <f>SUM(H35:H45)</f>
        <v>11559.69</v>
      </c>
      <c r="I33" s="74">
        <f t="shared" si="5"/>
        <v>33.793642765890894</v>
      </c>
    </row>
    <row r="34" spans="1:9" s="42" customFormat="1" ht="20.100000000000001" hidden="1" customHeight="1" x14ac:dyDescent="0.25">
      <c r="A34" s="40"/>
      <c r="B34" s="40" t="s">
        <v>163</v>
      </c>
      <c r="C34" s="41"/>
      <c r="D34" s="87"/>
      <c r="E34" s="85"/>
      <c r="F34" s="87"/>
      <c r="G34" s="85"/>
      <c r="H34" s="87"/>
      <c r="I34" s="85"/>
    </row>
    <row r="35" spans="1:9" s="42" customFormat="1" ht="20.100000000000001" customHeight="1" x14ac:dyDescent="0.25">
      <c r="A35" s="41" t="s">
        <v>304</v>
      </c>
      <c r="B35" s="40" t="s">
        <v>96</v>
      </c>
      <c r="C35" s="41" t="s">
        <v>28</v>
      </c>
      <c r="D35" s="87">
        <v>56.61</v>
      </c>
      <c r="E35" s="85">
        <f>D35/$D$33*100</f>
        <v>0.68407900079271455</v>
      </c>
      <c r="F35" s="87">
        <v>82.77</v>
      </c>
      <c r="G35" s="85">
        <f>F35/$F$33*100</f>
        <v>0.90105095395789625</v>
      </c>
      <c r="H35" s="87">
        <v>177</v>
      </c>
      <c r="I35" s="85">
        <f>H35/$H$33*100</f>
        <v>1.5311829296460371</v>
      </c>
    </row>
    <row r="36" spans="1:9" s="42" customFormat="1" ht="20.100000000000001" customHeight="1" x14ac:dyDescent="0.25">
      <c r="A36" s="41" t="s">
        <v>304</v>
      </c>
      <c r="B36" s="40" t="s">
        <v>97</v>
      </c>
      <c r="C36" s="41" t="s">
        <v>29</v>
      </c>
      <c r="D36" s="87">
        <v>64.319999999999993</v>
      </c>
      <c r="E36" s="85">
        <f t="shared" ref="E36:E45" si="6">D36/$D$33*100</f>
        <v>0.77724715299394798</v>
      </c>
      <c r="F36" s="87">
        <v>84.08</v>
      </c>
      <c r="G36" s="85">
        <f t="shared" ref="G36:G45" si="7">F36/$F$33*100</f>
        <v>0.91531187880608822</v>
      </c>
      <c r="H36" s="87">
        <v>137.99999999999997</v>
      </c>
      <c r="I36" s="85">
        <f t="shared" ref="I36:I45" si="8">H36/$H$33*100</f>
        <v>1.1938036400630119</v>
      </c>
    </row>
    <row r="37" spans="1:9" s="42" customFormat="1" ht="20.100000000000001" customHeight="1" x14ac:dyDescent="0.25">
      <c r="A37" s="41" t="s">
        <v>304</v>
      </c>
      <c r="B37" s="40" t="s">
        <v>98</v>
      </c>
      <c r="C37" s="41" t="s">
        <v>30</v>
      </c>
      <c r="D37" s="87">
        <v>398.23</v>
      </c>
      <c r="E37" s="85">
        <f t="shared" si="6"/>
        <v>4.812237775758395</v>
      </c>
      <c r="F37" s="87">
        <v>494.04000000000008</v>
      </c>
      <c r="G37" s="85">
        <f t="shared" si="7"/>
        <v>5.3782193221379622</v>
      </c>
      <c r="H37" s="87">
        <v>1211</v>
      </c>
      <c r="I37" s="85">
        <f t="shared" si="8"/>
        <v>10.476059479103677</v>
      </c>
    </row>
    <row r="38" spans="1:9" s="42" customFormat="1" ht="20.100000000000001" customHeight="1" x14ac:dyDescent="0.25">
      <c r="A38" s="41" t="s">
        <v>304</v>
      </c>
      <c r="B38" s="40" t="s">
        <v>99</v>
      </c>
      <c r="C38" s="41" t="s">
        <v>31</v>
      </c>
      <c r="D38" s="87">
        <v>32.44</v>
      </c>
      <c r="E38" s="85">
        <f t="shared" si="6"/>
        <v>0.39200711509831582</v>
      </c>
      <c r="F38" s="87">
        <v>51.69</v>
      </c>
      <c r="G38" s="85">
        <f t="shared" si="7"/>
        <v>0.56270779038399965</v>
      </c>
      <c r="H38" s="87">
        <v>591</v>
      </c>
      <c r="I38" s="85">
        <f t="shared" si="8"/>
        <v>5.1125938498350729</v>
      </c>
    </row>
    <row r="39" spans="1:9" s="42" customFormat="1" ht="20.100000000000001" customHeight="1" x14ac:dyDescent="0.25">
      <c r="A39" s="41" t="s">
        <v>304</v>
      </c>
      <c r="B39" s="40" t="s">
        <v>100</v>
      </c>
      <c r="C39" s="41" t="s">
        <v>32</v>
      </c>
      <c r="D39" s="87">
        <v>0.03</v>
      </c>
      <c r="E39" s="85">
        <f t="shared" si="6"/>
        <v>3.6252199300090859E-4</v>
      </c>
      <c r="F39" s="87">
        <v>0.03</v>
      </c>
      <c r="G39" s="85">
        <f t="shared" si="7"/>
        <v>3.2658606522576887E-4</v>
      </c>
      <c r="H39" s="87">
        <v>14.209999999999999</v>
      </c>
      <c r="I39" s="85">
        <f t="shared" si="8"/>
        <v>0.12292717192243044</v>
      </c>
    </row>
    <row r="40" spans="1:9" s="42" customFormat="1" ht="20.100000000000001" customHeight="1" x14ac:dyDescent="0.25">
      <c r="A40" s="41" t="s">
        <v>304</v>
      </c>
      <c r="B40" s="40" t="s">
        <v>101</v>
      </c>
      <c r="C40" s="41" t="s">
        <v>33</v>
      </c>
      <c r="D40" s="87">
        <v>0.37</v>
      </c>
      <c r="E40" s="85">
        <f t="shared" si="6"/>
        <v>4.471104580344539E-3</v>
      </c>
      <c r="F40" s="87">
        <v>3.17</v>
      </c>
      <c r="G40" s="85">
        <f t="shared" si="7"/>
        <v>3.4509260892189579E-2</v>
      </c>
      <c r="H40" s="87">
        <v>6.19</v>
      </c>
      <c r="I40" s="85">
        <f t="shared" si="8"/>
        <v>5.354814878253656E-2</v>
      </c>
    </row>
    <row r="41" spans="1:9" s="42" customFormat="1" ht="20.100000000000001" customHeight="1" x14ac:dyDescent="0.25">
      <c r="A41" s="41" t="s">
        <v>304</v>
      </c>
      <c r="B41" s="40" t="s">
        <v>102</v>
      </c>
      <c r="C41" s="41" t="s">
        <v>34</v>
      </c>
      <c r="D41" s="87">
        <v>2910.86</v>
      </c>
      <c r="E41" s="85">
        <f t="shared" si="6"/>
        <v>35.175025618220829</v>
      </c>
      <c r="F41" s="87">
        <v>3333.9400000000005</v>
      </c>
      <c r="G41" s="85">
        <f t="shared" si="7"/>
        <v>36.293944876626668</v>
      </c>
      <c r="H41" s="87">
        <v>4205.4799999999996</v>
      </c>
      <c r="I41" s="85">
        <f t="shared" si="8"/>
        <v>36.380560378349244</v>
      </c>
    </row>
    <row r="42" spans="1:9" s="42" customFormat="1" ht="20.100000000000001" customHeight="1" x14ac:dyDescent="0.25">
      <c r="A42" s="41" t="s">
        <v>304</v>
      </c>
      <c r="B42" s="40" t="s">
        <v>103</v>
      </c>
      <c r="C42" s="41" t="s">
        <v>35</v>
      </c>
      <c r="D42" s="87">
        <v>4566.18</v>
      </c>
      <c r="E42" s="85">
        <f t="shared" si="6"/>
        <v>55.178022466696298</v>
      </c>
      <c r="F42" s="87">
        <v>4844.34</v>
      </c>
      <c r="G42" s="85">
        <f t="shared" si="7"/>
        <v>52.736464640526705</v>
      </c>
      <c r="H42" s="87">
        <v>4881.6400000000003</v>
      </c>
      <c r="I42" s="85">
        <f t="shared" si="8"/>
        <v>42.229852184617414</v>
      </c>
    </row>
    <row r="43" spans="1:9" s="42" customFormat="1" ht="20.100000000000001" customHeight="1" x14ac:dyDescent="0.25">
      <c r="A43" s="41" t="s">
        <v>304</v>
      </c>
      <c r="B43" s="40" t="s">
        <v>104</v>
      </c>
      <c r="C43" s="41" t="s">
        <v>36</v>
      </c>
      <c r="D43" s="87">
        <v>208.44</v>
      </c>
      <c r="E43" s="85">
        <f t="shared" si="6"/>
        <v>2.5188028073703133</v>
      </c>
      <c r="F43" s="87">
        <v>234.54000000000002</v>
      </c>
      <c r="G43" s="85">
        <f t="shared" si="7"/>
        <v>2.5532498579350613</v>
      </c>
      <c r="H43" s="87">
        <v>251.45000000000002</v>
      </c>
      <c r="I43" s="85">
        <f t="shared" si="8"/>
        <v>2.1752313427090173</v>
      </c>
    </row>
    <row r="44" spans="1:9" s="42" customFormat="1" ht="20.100000000000001" customHeight="1" x14ac:dyDescent="0.25">
      <c r="A44" s="41" t="s">
        <v>304</v>
      </c>
      <c r="B44" s="40" t="s">
        <v>105</v>
      </c>
      <c r="C44" s="41" t="s">
        <v>37</v>
      </c>
      <c r="D44" s="87">
        <v>4.62</v>
      </c>
      <c r="E44" s="85">
        <f t="shared" si="6"/>
        <v>5.5828386922139928E-2</v>
      </c>
      <c r="F44" s="87">
        <v>29.570000000000004</v>
      </c>
      <c r="G44" s="85">
        <f t="shared" si="7"/>
        <v>0.32190499829086622</v>
      </c>
      <c r="H44" s="87">
        <v>32.419999999999995</v>
      </c>
      <c r="I44" s="85">
        <f t="shared" si="8"/>
        <v>0.28045734790465826</v>
      </c>
    </row>
    <row r="45" spans="1:9" s="42" customFormat="1" ht="20.100000000000001" customHeight="1" x14ac:dyDescent="0.25">
      <c r="A45" s="41" t="s">
        <v>304</v>
      </c>
      <c r="B45" s="40" t="s">
        <v>106</v>
      </c>
      <c r="C45" s="41" t="s">
        <v>38</v>
      </c>
      <c r="D45" s="87">
        <v>33.26</v>
      </c>
      <c r="E45" s="85">
        <f t="shared" si="6"/>
        <v>0.40191604957367399</v>
      </c>
      <c r="F45" s="87">
        <v>27.770000000000007</v>
      </c>
      <c r="G45" s="85">
        <f t="shared" si="7"/>
        <v>0.30230983437732012</v>
      </c>
      <c r="H45" s="87">
        <v>51.300000000000004</v>
      </c>
      <c r="I45" s="85">
        <f t="shared" si="8"/>
        <v>0.44378352706690227</v>
      </c>
    </row>
    <row r="46" spans="1:9" ht="20.100000000000001" customHeight="1" x14ac:dyDescent="0.25">
      <c r="A46" s="183" t="s">
        <v>107</v>
      </c>
      <c r="B46" s="183" t="s">
        <v>643</v>
      </c>
      <c r="C46" s="178" t="s">
        <v>39</v>
      </c>
      <c r="D46" s="148">
        <v>6.71</v>
      </c>
      <c r="E46" s="74">
        <f t="shared" ref="E46:E60" si="9">D46/$D$23*100</f>
        <v>2.6440286327416646E-2</v>
      </c>
      <c r="F46" s="148">
        <v>5.83</v>
      </c>
      <c r="G46" s="74">
        <f>F46/$F$23*100</f>
        <v>2.0071092290875912E-2</v>
      </c>
      <c r="H46" s="148">
        <v>43</v>
      </c>
      <c r="I46" s="74">
        <f t="shared" ref="I46:I60" si="10">H46/$H$23*100</f>
        <v>0.12570636746602273</v>
      </c>
    </row>
    <row r="47" spans="1:9" ht="20.100000000000001" hidden="1" customHeight="1" x14ac:dyDescent="0.25">
      <c r="A47" s="183" t="s">
        <v>108</v>
      </c>
      <c r="B47" s="183" t="s">
        <v>109</v>
      </c>
      <c r="C47" s="178" t="s">
        <v>40</v>
      </c>
      <c r="D47" s="148">
        <v>0</v>
      </c>
      <c r="E47" s="74">
        <f t="shared" si="9"/>
        <v>0</v>
      </c>
      <c r="F47" s="148">
        <v>0</v>
      </c>
      <c r="G47" s="74">
        <f t="shared" ref="G47:G60" si="11">F47/$F$23*100</f>
        <v>0</v>
      </c>
      <c r="H47" s="148">
        <v>0</v>
      </c>
      <c r="I47" s="74">
        <f t="shared" si="10"/>
        <v>0</v>
      </c>
    </row>
    <row r="48" spans="1:9" ht="20.100000000000001" customHeight="1" x14ac:dyDescent="0.25">
      <c r="A48" s="183" t="s">
        <v>108</v>
      </c>
      <c r="B48" s="183" t="s">
        <v>111</v>
      </c>
      <c r="C48" s="178" t="s">
        <v>41</v>
      </c>
      <c r="D48" s="148">
        <v>3</v>
      </c>
      <c r="E48" s="74">
        <f t="shared" si="9"/>
        <v>1.1821290459351704E-2</v>
      </c>
      <c r="F48" s="148">
        <v>35.21</v>
      </c>
      <c r="G48" s="74">
        <f t="shared" si="11"/>
        <v>0.1212183807138492</v>
      </c>
      <c r="H48" s="148">
        <v>160</v>
      </c>
      <c r="I48" s="74">
        <f t="shared" si="10"/>
        <v>0.46774462312938686</v>
      </c>
    </row>
    <row r="49" spans="1:12" ht="20.100000000000001" customHeight="1" x14ac:dyDescent="0.25">
      <c r="A49" s="183" t="s">
        <v>110</v>
      </c>
      <c r="B49" s="183" t="s">
        <v>113</v>
      </c>
      <c r="C49" s="178" t="s">
        <v>42</v>
      </c>
      <c r="D49" s="148">
        <v>2492.27</v>
      </c>
      <c r="E49" s="74">
        <f t="shared" si="9"/>
        <v>9.8206158577094893</v>
      </c>
      <c r="F49" s="148">
        <v>3859.8599999999997</v>
      </c>
      <c r="G49" s="74">
        <f t="shared" si="11"/>
        <v>13.288440186940017</v>
      </c>
      <c r="H49" s="148">
        <v>2726.5499999999997</v>
      </c>
      <c r="I49" s="74">
        <f t="shared" si="10"/>
        <v>7.9708068887089354</v>
      </c>
    </row>
    <row r="50" spans="1:12" ht="20.100000000000001" customHeight="1" x14ac:dyDescent="0.25">
      <c r="A50" s="183" t="s">
        <v>112</v>
      </c>
      <c r="B50" s="183" t="s">
        <v>115</v>
      </c>
      <c r="C50" s="178" t="s">
        <v>43</v>
      </c>
      <c r="D50" s="148">
        <v>3858.53</v>
      </c>
      <c r="E50" s="74">
        <f t="shared" si="9"/>
        <v>15.204267958707444</v>
      </c>
      <c r="F50" s="148">
        <v>4487.5199999999995</v>
      </c>
      <c r="G50" s="74">
        <f t="shared" si="11"/>
        <v>15.449301556972808</v>
      </c>
      <c r="H50" s="148">
        <v>5768</v>
      </c>
      <c r="I50" s="74">
        <f t="shared" si="10"/>
        <v>16.862193663814395</v>
      </c>
    </row>
    <row r="51" spans="1:12" ht="25.5" x14ac:dyDescent="0.25">
      <c r="A51" s="183" t="s">
        <v>114</v>
      </c>
      <c r="B51" s="183" t="s">
        <v>764</v>
      </c>
      <c r="C51" s="178" t="s">
        <v>766</v>
      </c>
      <c r="D51" s="148">
        <v>325.27</v>
      </c>
      <c r="E51" s="74">
        <f t="shared" si="9"/>
        <v>1.2817037159044429</v>
      </c>
      <c r="F51" s="148">
        <v>210.58999999999997</v>
      </c>
      <c r="G51" s="74">
        <f t="shared" si="11"/>
        <v>0.72500365789632215</v>
      </c>
      <c r="H51" s="148">
        <v>226.40999999999997</v>
      </c>
      <c r="I51" s="74">
        <f t="shared" si="10"/>
        <v>0.6618878757670279</v>
      </c>
    </row>
    <row r="52" spans="1:12" ht="20.100000000000001" hidden="1" customHeight="1" x14ac:dyDescent="0.25">
      <c r="A52" s="183" t="s">
        <v>116</v>
      </c>
      <c r="B52" s="183" t="s">
        <v>118</v>
      </c>
      <c r="C52" s="178" t="s">
        <v>44</v>
      </c>
      <c r="D52" s="148">
        <v>0</v>
      </c>
      <c r="E52" s="74">
        <f t="shared" si="9"/>
        <v>0</v>
      </c>
      <c r="F52" s="148">
        <v>0</v>
      </c>
      <c r="G52" s="74">
        <f t="shared" si="11"/>
        <v>0</v>
      </c>
      <c r="H52" s="148">
        <v>0</v>
      </c>
      <c r="I52" s="74">
        <f t="shared" si="10"/>
        <v>0</v>
      </c>
    </row>
    <row r="53" spans="1:12" ht="20.100000000000001" customHeight="1" x14ac:dyDescent="0.25">
      <c r="A53" s="183" t="s">
        <v>116</v>
      </c>
      <c r="B53" s="183" t="s">
        <v>120</v>
      </c>
      <c r="C53" s="178" t="s">
        <v>45</v>
      </c>
      <c r="D53" s="148">
        <v>0</v>
      </c>
      <c r="E53" s="74">
        <f t="shared" si="9"/>
        <v>0</v>
      </c>
      <c r="F53" s="148">
        <v>0</v>
      </c>
      <c r="G53" s="74">
        <f t="shared" si="11"/>
        <v>0</v>
      </c>
      <c r="H53" s="148">
        <v>0</v>
      </c>
      <c r="I53" s="74">
        <f t="shared" si="10"/>
        <v>0</v>
      </c>
    </row>
    <row r="54" spans="1:12" ht="20.100000000000001" customHeight="1" x14ac:dyDescent="0.25">
      <c r="A54" s="183" t="s">
        <v>117</v>
      </c>
      <c r="B54" s="183" t="s">
        <v>763</v>
      </c>
      <c r="C54" s="178" t="s">
        <v>765</v>
      </c>
      <c r="D54" s="148">
        <v>149.26</v>
      </c>
      <c r="E54" s="74">
        <f t="shared" si="9"/>
        <v>0.58814860465427832</v>
      </c>
      <c r="F54" s="148">
        <v>149.47</v>
      </c>
      <c r="G54" s="74">
        <f t="shared" si="11"/>
        <v>0.51458424780741385</v>
      </c>
      <c r="H54" s="148">
        <v>156.79</v>
      </c>
      <c r="I54" s="74">
        <f t="shared" si="10"/>
        <v>0.45836049662785355</v>
      </c>
    </row>
    <row r="55" spans="1:12" ht="30" customHeight="1" x14ac:dyDescent="0.25">
      <c r="A55" s="183" t="s">
        <v>119</v>
      </c>
      <c r="B55" s="183" t="s">
        <v>123</v>
      </c>
      <c r="C55" s="178" t="s">
        <v>46</v>
      </c>
      <c r="D55" s="148">
        <v>315.31</v>
      </c>
      <c r="E55" s="74">
        <f t="shared" si="9"/>
        <v>1.2424570315793952</v>
      </c>
      <c r="F55" s="148">
        <v>217.82</v>
      </c>
      <c r="G55" s="74">
        <f t="shared" si="11"/>
        <v>0.74989456651776865</v>
      </c>
      <c r="H55" s="148">
        <v>294.67</v>
      </c>
      <c r="I55" s="74">
        <f t="shared" si="10"/>
        <v>0.86143942560960274</v>
      </c>
    </row>
    <row r="56" spans="1:12" ht="20.100000000000001" customHeight="1" x14ac:dyDescent="0.25">
      <c r="A56" s="183" t="s">
        <v>121</v>
      </c>
      <c r="B56" s="183" t="s">
        <v>868</v>
      </c>
      <c r="C56" s="178"/>
      <c r="D56" s="148">
        <v>7698.49</v>
      </c>
      <c r="E56" s="74">
        <f t="shared" si="9"/>
        <v>30.335362129471498</v>
      </c>
      <c r="F56" s="148">
        <v>8612.4900000000016</v>
      </c>
      <c r="G56" s="74">
        <f t="shared" si="11"/>
        <v>29.650442820625372</v>
      </c>
      <c r="H56" s="148">
        <v>8592.4900000000016</v>
      </c>
      <c r="I56" s="74">
        <f>H56/$H$23*100</f>
        <v>25.119318729956415</v>
      </c>
      <c r="K56" s="93"/>
      <c r="L56" s="32"/>
    </row>
    <row r="57" spans="1:12" s="42" customFormat="1" ht="20.100000000000001" customHeight="1" x14ac:dyDescent="0.25">
      <c r="A57" s="41" t="s">
        <v>304</v>
      </c>
      <c r="B57" s="40" t="s">
        <v>125</v>
      </c>
      <c r="C57" s="41" t="s">
        <v>47</v>
      </c>
      <c r="D57" s="87">
        <v>22.69</v>
      </c>
      <c r="E57" s="85">
        <f>D57/$D$56*100</f>
        <v>0.29473312298905374</v>
      </c>
      <c r="F57" s="87">
        <v>15.769999999999998</v>
      </c>
      <c r="G57" s="85">
        <f>F57/$F$56*100</f>
        <v>0.18310616325824464</v>
      </c>
      <c r="H57" s="87">
        <v>15.769999999999998</v>
      </c>
      <c r="I57" s="85">
        <f>H57/$H$56*100</f>
        <v>0.18353236372692894</v>
      </c>
      <c r="L57" s="186"/>
    </row>
    <row r="58" spans="1:12" s="42" customFormat="1" ht="20.100000000000001" hidden="1" customHeight="1" x14ac:dyDescent="0.25">
      <c r="A58" s="41" t="s">
        <v>304</v>
      </c>
      <c r="B58" s="40" t="s">
        <v>127</v>
      </c>
      <c r="C58" s="41" t="s">
        <v>48</v>
      </c>
      <c r="D58" s="87">
        <v>0</v>
      </c>
      <c r="E58" s="85">
        <f t="shared" si="9"/>
        <v>0</v>
      </c>
      <c r="F58" s="87">
        <v>0</v>
      </c>
      <c r="G58" s="85">
        <f t="shared" si="11"/>
        <v>0</v>
      </c>
      <c r="H58" s="87">
        <v>0</v>
      </c>
      <c r="I58" s="85">
        <f t="shared" si="10"/>
        <v>0</v>
      </c>
      <c r="L58" s="186"/>
    </row>
    <row r="59" spans="1:12" s="42" customFormat="1" ht="20.100000000000001" hidden="1" customHeight="1" x14ac:dyDescent="0.25">
      <c r="A59" s="41" t="s">
        <v>304</v>
      </c>
      <c r="B59" s="40" t="s">
        <v>129</v>
      </c>
      <c r="C59" s="41" t="s">
        <v>49</v>
      </c>
      <c r="D59" s="87">
        <v>0</v>
      </c>
      <c r="E59" s="85">
        <f t="shared" si="9"/>
        <v>0</v>
      </c>
      <c r="F59" s="87">
        <v>0</v>
      </c>
      <c r="G59" s="85">
        <f t="shared" si="11"/>
        <v>0</v>
      </c>
      <c r="H59" s="87">
        <v>0</v>
      </c>
      <c r="I59" s="85">
        <f t="shared" si="10"/>
        <v>0</v>
      </c>
      <c r="L59" s="186"/>
    </row>
    <row r="60" spans="1:12" s="42" customFormat="1" ht="20.100000000000001" hidden="1" customHeight="1" x14ac:dyDescent="0.25">
      <c r="A60" s="41" t="s">
        <v>304</v>
      </c>
      <c r="B60" s="40" t="s">
        <v>131</v>
      </c>
      <c r="C60" s="41" t="s">
        <v>50</v>
      </c>
      <c r="D60" s="87">
        <v>0</v>
      </c>
      <c r="E60" s="85">
        <f t="shared" si="9"/>
        <v>0</v>
      </c>
      <c r="F60" s="87">
        <v>0</v>
      </c>
      <c r="G60" s="85">
        <f t="shared" si="11"/>
        <v>0</v>
      </c>
      <c r="H60" s="87">
        <v>0</v>
      </c>
      <c r="I60" s="85">
        <f t="shared" si="10"/>
        <v>0</v>
      </c>
      <c r="L60" s="186"/>
    </row>
    <row r="61" spans="1:12" s="42" customFormat="1" ht="20.100000000000001" customHeight="1" x14ac:dyDescent="0.25">
      <c r="A61" s="41" t="s">
        <v>304</v>
      </c>
      <c r="B61" s="40" t="s">
        <v>768</v>
      </c>
      <c r="C61" s="41" t="s">
        <v>51</v>
      </c>
      <c r="D61" s="87">
        <v>7232.02</v>
      </c>
      <c r="E61" s="85">
        <f t="shared" ref="E61:E63" si="12">D61/$D$56*100</f>
        <v>93.940759811339632</v>
      </c>
      <c r="F61" s="87">
        <v>8567.17</v>
      </c>
      <c r="G61" s="85">
        <f t="shared" ref="G61:G63" si="13">F61/$F$56*100</f>
        <v>99.473787487706787</v>
      </c>
      <c r="H61" s="87">
        <v>8547.17</v>
      </c>
      <c r="I61" s="85">
        <f>H61/$H$56*100</f>
        <v>99.472562668097353</v>
      </c>
      <c r="L61" s="186"/>
    </row>
    <row r="62" spans="1:12" s="42" customFormat="1" ht="20.100000000000001" customHeight="1" x14ac:dyDescent="0.25">
      <c r="A62" s="41" t="s">
        <v>304</v>
      </c>
      <c r="B62" s="40" t="s">
        <v>133</v>
      </c>
      <c r="C62" s="41" t="s">
        <v>52</v>
      </c>
      <c r="D62" s="87">
        <v>284.52</v>
      </c>
      <c r="E62" s="85">
        <f t="shared" si="12"/>
        <v>3.6957896938230741</v>
      </c>
      <c r="F62" s="87">
        <v>5.6</v>
      </c>
      <c r="G62" s="85">
        <f t="shared" si="13"/>
        <v>6.5021846179211806E-2</v>
      </c>
      <c r="H62" s="87">
        <v>5.6</v>
      </c>
      <c r="I62" s="85">
        <f t="shared" ref="I62:I63" si="14">H62/$H$56*100</f>
        <v>6.5173191938541666E-2</v>
      </c>
      <c r="L62" s="186"/>
    </row>
    <row r="63" spans="1:12" s="42" customFormat="1" ht="20.100000000000001" customHeight="1" x14ac:dyDescent="0.25">
      <c r="A63" s="41" t="s">
        <v>304</v>
      </c>
      <c r="B63" s="40" t="s">
        <v>135</v>
      </c>
      <c r="C63" s="41" t="s">
        <v>53</v>
      </c>
      <c r="D63" s="87">
        <v>159.26</v>
      </c>
      <c r="E63" s="85">
        <f t="shared" si="12"/>
        <v>2.0687173718482454</v>
      </c>
      <c r="F63" s="87">
        <v>23.95</v>
      </c>
      <c r="G63" s="85">
        <f t="shared" si="13"/>
        <v>0.27808450285573616</v>
      </c>
      <c r="H63" s="87">
        <v>23.95</v>
      </c>
      <c r="I63" s="85">
        <f t="shared" si="14"/>
        <v>0.27873177623715589</v>
      </c>
      <c r="L63" s="186"/>
    </row>
    <row r="64" spans="1:12" s="38" customFormat="1" ht="20.100000000000001" customHeight="1" x14ac:dyDescent="0.25">
      <c r="A64" s="43">
        <v>3</v>
      </c>
      <c r="B64" s="44" t="s">
        <v>136</v>
      </c>
      <c r="C64" s="180" t="s">
        <v>54</v>
      </c>
      <c r="D64" s="147">
        <v>197.07</v>
      </c>
      <c r="E64" s="79">
        <f>D64/D8*100</f>
        <v>0.13987049328072285</v>
      </c>
      <c r="F64" s="147">
        <v>98.320000000000007</v>
      </c>
      <c r="G64" s="79">
        <f>F64/F8*100</f>
        <v>6.8326887728332508E-2</v>
      </c>
      <c r="H64" s="147">
        <v>0</v>
      </c>
      <c r="I64" s="79">
        <f>H64/H8*100</f>
        <v>0</v>
      </c>
    </row>
    <row r="65" spans="1:16" s="38" customFormat="1" ht="20.100000000000001" customHeight="1" x14ac:dyDescent="0.25">
      <c r="A65" s="43">
        <v>4</v>
      </c>
      <c r="B65" s="43" t="s">
        <v>164</v>
      </c>
      <c r="C65" s="45" t="s">
        <v>165</v>
      </c>
      <c r="D65" s="147"/>
      <c r="E65" s="79"/>
      <c r="F65" s="147"/>
      <c r="G65" s="79"/>
      <c r="H65" s="147">
        <v>200</v>
      </c>
      <c r="I65" s="79">
        <f t="shared" ref="I65" si="15">H65/H9*100</f>
        <v>0.18233235907076137</v>
      </c>
    </row>
    <row r="66" spans="1:16" s="38" customFormat="1" ht="20.100000000000001" customHeight="1" x14ac:dyDescent="0.25">
      <c r="A66" s="43">
        <v>5</v>
      </c>
      <c r="B66" s="43" t="s">
        <v>166</v>
      </c>
      <c r="C66" s="45" t="s">
        <v>167</v>
      </c>
      <c r="D66" s="147"/>
      <c r="E66" s="79"/>
      <c r="F66" s="147"/>
      <c r="G66" s="79"/>
      <c r="H66" s="147"/>
      <c r="I66" s="79"/>
    </row>
    <row r="67" spans="1:16" s="38" customFormat="1" ht="20.100000000000001" customHeight="1" x14ac:dyDescent="0.25">
      <c r="A67" s="43">
        <v>6</v>
      </c>
      <c r="B67" s="43" t="s">
        <v>168</v>
      </c>
      <c r="C67" s="45" t="s">
        <v>169</v>
      </c>
      <c r="D67" s="147">
        <v>47077.59</v>
      </c>
      <c r="E67" s="79">
        <f>D67/D8*100</f>
        <v>33.413334022264294</v>
      </c>
      <c r="F67" s="147">
        <v>47246.33</v>
      </c>
      <c r="G67" s="79">
        <f>F67/F8*100</f>
        <v>32.833550503313141</v>
      </c>
      <c r="H67" s="147">
        <v>58959.32</v>
      </c>
      <c r="I67" s="79">
        <f>H67/H8*100</f>
        <v>40.973421869190702</v>
      </c>
    </row>
    <row r="68" spans="1:16" ht="24" customHeight="1" x14ac:dyDescent="0.25">
      <c r="A68" s="202" t="s">
        <v>896</v>
      </c>
      <c r="B68" s="202"/>
      <c r="C68" s="202"/>
      <c r="D68" s="202"/>
      <c r="E68" s="191"/>
    </row>
    <row r="70" spans="1:16" s="149" customFormat="1" x14ac:dyDescent="0.25">
      <c r="A70" s="33"/>
      <c r="B70" s="33"/>
      <c r="D70" s="86"/>
      <c r="E70" s="97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</row>
    <row r="73" spans="1:16" s="149" customFormat="1" x14ac:dyDescent="0.25">
      <c r="A73" s="33"/>
      <c r="B73" s="33"/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</row>
    <row r="74" spans="1:16" s="149" customFormat="1" x14ac:dyDescent="0.25">
      <c r="A74" s="33"/>
      <c r="B74" s="33"/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</row>
  </sheetData>
  <mergeCells count="12">
    <mergeCell ref="H5:I5"/>
    <mergeCell ref="A68:E68"/>
    <mergeCell ref="A1:B1"/>
    <mergeCell ref="A2:I2"/>
    <mergeCell ref="A4:A6"/>
    <mergeCell ref="B4:B6"/>
    <mergeCell ref="C4:C6"/>
    <mergeCell ref="D4:E4"/>
    <mergeCell ref="F4:I4"/>
    <mergeCell ref="D5:D6"/>
    <mergeCell ref="E5:E6"/>
    <mergeCell ref="F5:G5"/>
  </mergeCells>
  <printOptions horizontalCentered="1"/>
  <pageMargins left="0.70866141732283472" right="0.35433070866141736" top="0.51181102362204722" bottom="0.51181102362204722" header="0.11811023622047245" footer="0.11811023622047245"/>
  <pageSetup paperSize="9" firstPageNumber="9" orientation="portrait" useFirstPageNumber="1" r:id="rId1"/>
  <headerFooter>
    <oddFooter>&amp;L&amp;"Times New Roman,Regular"Biểu 04/CT&amp;R&amp;"Times New Roman,Regular"Trang &amp;P</oddFooter>
  </headerFooter>
  <ignoredErrors>
    <ignoredError sqref="G11 E11 E23 E56:E57 G56 E9 G9 G57:I57 G23" formula="1"/>
    <ignoredError sqref="E33 G33 F23 H23" formula="1" formulaRange="1"/>
    <ignoredError sqref="D33 H33 F33 F9:F11 H9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"/>
  <sheetViews>
    <sheetView showZeros="0" zoomScaleNormal="100" workbookViewId="0">
      <pane xSplit="4" ySplit="6" topLeftCell="E7" activePane="bottomRight" state="frozen"/>
      <selection activeCell="F7" sqref="F7"/>
      <selection pane="topRight" activeCell="F7" sqref="F7"/>
      <selection pane="bottomLeft" activeCell="F7" sqref="F7"/>
      <selection pane="bottomRight" activeCell="J18" sqref="J18"/>
    </sheetView>
  </sheetViews>
  <sheetFormatPr defaultColWidth="8.85546875" defaultRowHeight="12.75" x14ac:dyDescent="0.25"/>
  <cols>
    <col min="1" max="1" width="4.140625" style="69" bestFit="1" customWidth="1"/>
    <col min="2" max="2" width="37.140625" style="59" customWidth="1"/>
    <col min="3" max="3" width="11.28515625" style="58" bestFit="1" customWidth="1"/>
    <col min="4" max="4" width="9.42578125" style="59" bestFit="1" customWidth="1"/>
    <col min="5" max="5" width="11.140625" style="59" bestFit="1" customWidth="1"/>
    <col min="6" max="6" width="10.7109375" style="59" bestFit="1" customWidth="1"/>
    <col min="7" max="16384" width="8.85546875" style="59"/>
  </cols>
  <sheetData>
    <row r="1" spans="1:7" ht="20.25" customHeight="1" x14ac:dyDescent="0.25">
      <c r="A1" s="219" t="s">
        <v>185</v>
      </c>
      <c r="B1" s="219"/>
    </row>
    <row r="2" spans="1:7" ht="33.75" customHeight="1" x14ac:dyDescent="0.25">
      <c r="A2" s="220" t="s">
        <v>772</v>
      </c>
      <c r="B2" s="221"/>
      <c r="C2" s="221"/>
      <c r="D2" s="221"/>
      <c r="E2" s="221"/>
      <c r="F2" s="221"/>
    </row>
    <row r="3" spans="1:7" ht="20.25" customHeight="1" x14ac:dyDescent="0.25">
      <c r="A3" s="203" t="s">
        <v>0</v>
      </c>
      <c r="B3" s="203"/>
      <c r="C3" s="203"/>
      <c r="D3" s="203"/>
      <c r="E3" s="203"/>
      <c r="F3" s="203"/>
    </row>
    <row r="4" spans="1:7" ht="30" customHeight="1" x14ac:dyDescent="0.25">
      <c r="A4" s="196" t="s">
        <v>138</v>
      </c>
      <c r="B4" s="194" t="s">
        <v>1</v>
      </c>
      <c r="C4" s="194" t="s">
        <v>2</v>
      </c>
      <c r="D4" s="196" t="s">
        <v>186</v>
      </c>
      <c r="E4" s="210" t="s">
        <v>187</v>
      </c>
      <c r="F4" s="211"/>
    </row>
    <row r="5" spans="1:7" ht="40.5" customHeight="1" x14ac:dyDescent="0.25">
      <c r="A5" s="196"/>
      <c r="B5" s="194"/>
      <c r="C5" s="195"/>
      <c r="D5" s="197"/>
      <c r="E5" s="178" t="s">
        <v>899</v>
      </c>
      <c r="F5" s="178" t="s">
        <v>777</v>
      </c>
    </row>
    <row r="6" spans="1:7" s="124" customFormat="1" ht="24.95" customHeight="1" x14ac:dyDescent="0.25">
      <c r="A6" s="121">
        <v>-1</v>
      </c>
      <c r="B6" s="121">
        <v>-2</v>
      </c>
      <c r="C6" s="121">
        <v>-3</v>
      </c>
      <c r="D6" s="121" t="s">
        <v>188</v>
      </c>
      <c r="E6" s="121">
        <v>-5</v>
      </c>
      <c r="F6" s="121">
        <v>-6</v>
      </c>
    </row>
    <row r="7" spans="1:7" s="61" customFormat="1" ht="30" customHeight="1" x14ac:dyDescent="0.25">
      <c r="A7" s="60">
        <v>1</v>
      </c>
      <c r="B7" s="60" t="s">
        <v>189</v>
      </c>
      <c r="C7" s="179" t="s">
        <v>190</v>
      </c>
      <c r="D7" s="147">
        <f>SUM(E7:F7)</f>
        <v>8147.4999999999982</v>
      </c>
      <c r="E7" s="147">
        <f>E9+SUM(E13:E20)</f>
        <v>2328.9599999999991</v>
      </c>
      <c r="F7" s="147">
        <f>F9+SUM(F13:F20)</f>
        <v>5818.5399999999991</v>
      </c>
      <c r="G7" s="80"/>
    </row>
    <row r="8" spans="1:7" s="64" customFormat="1" ht="20.100000000000001" hidden="1" customHeight="1" x14ac:dyDescent="0.25">
      <c r="A8" s="62"/>
      <c r="B8" s="62" t="s">
        <v>163</v>
      </c>
      <c r="C8" s="63"/>
      <c r="D8" s="87"/>
      <c r="E8" s="87"/>
      <c r="F8" s="87"/>
    </row>
    <row r="9" spans="1:7" s="66" customFormat="1" ht="30" customHeight="1" x14ac:dyDescent="0.25">
      <c r="A9" s="65" t="s">
        <v>57</v>
      </c>
      <c r="B9" s="65" t="s">
        <v>58</v>
      </c>
      <c r="C9" s="146" t="s">
        <v>191</v>
      </c>
      <c r="D9" s="148">
        <f t="shared" ref="D9:D21" si="0">SUM(E9:F9)</f>
        <v>3824.51</v>
      </c>
      <c r="E9" s="148">
        <f>SUM(E10:E12)</f>
        <v>1337.04</v>
      </c>
      <c r="F9" s="148">
        <f>SUM(F10:F12)</f>
        <v>2487.4700000000003</v>
      </c>
    </row>
    <row r="10" spans="1:7" s="64" customFormat="1" ht="30" customHeight="1" x14ac:dyDescent="0.25">
      <c r="A10" s="62"/>
      <c r="B10" s="62" t="s">
        <v>59</v>
      </c>
      <c r="C10" s="63" t="s">
        <v>192</v>
      </c>
      <c r="D10" s="87">
        <f t="shared" si="0"/>
        <v>3824.51</v>
      </c>
      <c r="E10" s="87">
        <v>1337.04</v>
      </c>
      <c r="F10" s="87">
        <v>2487.4700000000003</v>
      </c>
    </row>
    <row r="11" spans="1:7" s="71" customFormat="1" ht="20.100000000000001" hidden="1" customHeight="1" x14ac:dyDescent="0.25">
      <c r="A11" s="62"/>
      <c r="B11" s="40" t="s">
        <v>60</v>
      </c>
      <c r="C11" s="41" t="s">
        <v>233</v>
      </c>
      <c r="D11" s="87">
        <f t="shared" si="0"/>
        <v>0</v>
      </c>
      <c r="E11" s="87">
        <v>0</v>
      </c>
      <c r="F11" s="148">
        <v>0</v>
      </c>
    </row>
    <row r="12" spans="1:7" s="71" customFormat="1" ht="20.100000000000001" hidden="1" customHeight="1" x14ac:dyDescent="0.25">
      <c r="A12" s="62"/>
      <c r="B12" s="40" t="s">
        <v>61</v>
      </c>
      <c r="C12" s="41" t="s">
        <v>234</v>
      </c>
      <c r="D12" s="87">
        <f t="shared" si="0"/>
        <v>0</v>
      </c>
      <c r="E12" s="87">
        <v>0</v>
      </c>
      <c r="F12" s="148">
        <v>0</v>
      </c>
    </row>
    <row r="13" spans="1:7" s="66" customFormat="1" ht="30" customHeight="1" x14ac:dyDescent="0.25">
      <c r="A13" s="65" t="s">
        <v>62</v>
      </c>
      <c r="B13" s="65" t="s">
        <v>63</v>
      </c>
      <c r="C13" s="146" t="s">
        <v>193</v>
      </c>
      <c r="D13" s="148">
        <f t="shared" si="0"/>
        <v>121.82000000000002</v>
      </c>
      <c r="E13" s="148">
        <v>5.68</v>
      </c>
      <c r="F13" s="148">
        <v>116.14000000000001</v>
      </c>
    </row>
    <row r="14" spans="1:7" s="66" customFormat="1" ht="30" customHeight="1" x14ac:dyDescent="0.25">
      <c r="A14" s="65" t="s">
        <v>64</v>
      </c>
      <c r="B14" s="65" t="s">
        <v>65</v>
      </c>
      <c r="C14" s="146" t="s">
        <v>194</v>
      </c>
      <c r="D14" s="148">
        <f t="shared" si="0"/>
        <v>4192.9399999999987</v>
      </c>
      <c r="E14" s="148">
        <v>981.23999999999944</v>
      </c>
      <c r="F14" s="148">
        <v>3211.6999999999994</v>
      </c>
    </row>
    <row r="15" spans="1:7" s="66" customFormat="1" ht="20.100000000000001" hidden="1" customHeight="1" x14ac:dyDescent="0.25">
      <c r="A15" s="65" t="s">
        <v>66</v>
      </c>
      <c r="B15" s="65" t="s">
        <v>67</v>
      </c>
      <c r="C15" s="146" t="s">
        <v>195</v>
      </c>
      <c r="D15" s="148">
        <f t="shared" si="0"/>
        <v>0</v>
      </c>
      <c r="E15" s="148">
        <v>0</v>
      </c>
      <c r="F15" s="148">
        <v>0</v>
      </c>
    </row>
    <row r="16" spans="1:7" s="66" customFormat="1" ht="20.100000000000001" hidden="1" customHeight="1" x14ac:dyDescent="0.25">
      <c r="A16" s="65" t="s">
        <v>68</v>
      </c>
      <c r="B16" s="65" t="s">
        <v>69</v>
      </c>
      <c r="C16" s="146" t="s">
        <v>196</v>
      </c>
      <c r="D16" s="148">
        <f t="shared" si="0"/>
        <v>0</v>
      </c>
      <c r="E16" s="148">
        <v>0</v>
      </c>
      <c r="F16" s="148">
        <v>0</v>
      </c>
    </row>
    <row r="17" spans="1:7" ht="20.100000000000001" hidden="1" customHeight="1" x14ac:dyDescent="0.25">
      <c r="A17" s="65" t="s">
        <v>70</v>
      </c>
      <c r="B17" s="65" t="s">
        <v>71</v>
      </c>
      <c r="C17" s="146" t="s">
        <v>197</v>
      </c>
      <c r="D17" s="148">
        <f t="shared" si="0"/>
        <v>0</v>
      </c>
      <c r="E17" s="148">
        <v>0</v>
      </c>
      <c r="F17" s="148">
        <v>0</v>
      </c>
    </row>
    <row r="18" spans="1:7" ht="30" customHeight="1" x14ac:dyDescent="0.25">
      <c r="A18" s="65" t="s">
        <v>66</v>
      </c>
      <c r="B18" s="65" t="s">
        <v>198</v>
      </c>
      <c r="C18" s="146" t="s">
        <v>199</v>
      </c>
      <c r="D18" s="148">
        <f t="shared" si="0"/>
        <v>8.23</v>
      </c>
      <c r="E18" s="148">
        <v>5</v>
      </c>
      <c r="F18" s="148">
        <v>3.23</v>
      </c>
    </row>
    <row r="19" spans="1:7" ht="20.100000000000001" hidden="1" customHeight="1" x14ac:dyDescent="0.25">
      <c r="A19" s="65" t="s">
        <v>74</v>
      </c>
      <c r="B19" s="65" t="s">
        <v>75</v>
      </c>
      <c r="C19" s="146" t="s">
        <v>200</v>
      </c>
      <c r="D19" s="148">
        <f t="shared" si="0"/>
        <v>0</v>
      </c>
      <c r="E19" s="148">
        <v>0</v>
      </c>
      <c r="F19" s="148">
        <v>0</v>
      </c>
    </row>
    <row r="20" spans="1:7" ht="20.100000000000001" hidden="1" customHeight="1" x14ac:dyDescent="0.25">
      <c r="A20" s="65" t="s">
        <v>76</v>
      </c>
      <c r="B20" s="65" t="s">
        <v>77</v>
      </c>
      <c r="C20" s="146" t="s">
        <v>235</v>
      </c>
      <c r="D20" s="148">
        <f t="shared" si="0"/>
        <v>0</v>
      </c>
      <c r="E20" s="148">
        <v>0</v>
      </c>
      <c r="F20" s="148">
        <v>0</v>
      </c>
    </row>
    <row r="21" spans="1:7" s="72" customFormat="1" ht="30" customHeight="1" x14ac:dyDescent="0.25">
      <c r="A21" s="60">
        <v>2</v>
      </c>
      <c r="B21" s="60" t="s">
        <v>201</v>
      </c>
      <c r="C21" s="179"/>
      <c r="D21" s="147">
        <f t="shared" si="0"/>
        <v>13009.009999999998</v>
      </c>
      <c r="E21" s="147">
        <f>SUM(E23:E48)</f>
        <v>2814.4399999999996</v>
      </c>
      <c r="F21" s="147">
        <f t="shared" ref="F21" si="1">SUM(F23:F48)</f>
        <v>10194.569999999998</v>
      </c>
      <c r="G21" s="81"/>
    </row>
    <row r="22" spans="1:7" s="68" customFormat="1" ht="20.100000000000001" hidden="1" customHeight="1" x14ac:dyDescent="0.25">
      <c r="A22" s="62"/>
      <c r="B22" s="62" t="s">
        <v>163</v>
      </c>
      <c r="C22" s="63"/>
      <c r="D22" s="148"/>
      <c r="E22" s="148"/>
      <c r="F22" s="148"/>
    </row>
    <row r="23" spans="1:7" ht="30" customHeight="1" x14ac:dyDescent="0.25">
      <c r="A23" s="65" t="s">
        <v>79</v>
      </c>
      <c r="B23" s="65" t="s">
        <v>236</v>
      </c>
      <c r="C23" s="146" t="s">
        <v>237</v>
      </c>
      <c r="D23" s="148">
        <f t="shared" ref="D23:D49" si="2">SUM(E23:F23)</f>
        <v>760.47</v>
      </c>
      <c r="E23" s="148"/>
      <c r="F23" s="148">
        <v>760.47</v>
      </c>
    </row>
    <row r="24" spans="1:7" ht="30" customHeight="1" x14ac:dyDescent="0.25">
      <c r="A24" s="65" t="s">
        <v>81</v>
      </c>
      <c r="B24" s="65" t="s">
        <v>202</v>
      </c>
      <c r="C24" s="146" t="s">
        <v>203</v>
      </c>
      <c r="D24" s="148">
        <f>SUM(E24:F24)</f>
        <v>9564.8799999999992</v>
      </c>
      <c r="E24" s="148">
        <v>1453.6</v>
      </c>
      <c r="F24" s="148">
        <v>8111.2799999999988</v>
      </c>
    </row>
    <row r="25" spans="1:7" ht="20.100000000000001" hidden="1" customHeight="1" x14ac:dyDescent="0.25">
      <c r="A25" s="65" t="s">
        <v>81</v>
      </c>
      <c r="B25" s="65" t="s">
        <v>204</v>
      </c>
      <c r="C25" s="146" t="s">
        <v>205</v>
      </c>
      <c r="D25" s="148">
        <f t="shared" si="2"/>
        <v>0</v>
      </c>
      <c r="E25" s="148">
        <v>0</v>
      </c>
      <c r="F25" s="148">
        <v>0</v>
      </c>
    </row>
    <row r="26" spans="1:7" ht="30" customHeight="1" x14ac:dyDescent="0.25">
      <c r="A26" s="65" t="s">
        <v>83</v>
      </c>
      <c r="B26" s="65" t="s">
        <v>206</v>
      </c>
      <c r="C26" s="146" t="s">
        <v>207</v>
      </c>
      <c r="D26" s="148">
        <f t="shared" si="2"/>
        <v>1089</v>
      </c>
      <c r="E26" s="148">
        <v>1089</v>
      </c>
      <c r="F26" s="148">
        <v>0</v>
      </c>
    </row>
    <row r="27" spans="1:7" ht="20.100000000000001" hidden="1" customHeight="1" x14ac:dyDescent="0.25">
      <c r="A27" s="65" t="s">
        <v>85</v>
      </c>
      <c r="B27" s="65" t="s">
        <v>208</v>
      </c>
      <c r="C27" s="146" t="s">
        <v>209</v>
      </c>
      <c r="D27" s="148">
        <f t="shared" si="2"/>
        <v>0</v>
      </c>
      <c r="E27" s="148">
        <v>0</v>
      </c>
      <c r="F27" s="148">
        <v>0</v>
      </c>
    </row>
    <row r="28" spans="1:7" ht="30" customHeight="1" x14ac:dyDescent="0.25">
      <c r="A28" s="65" t="s">
        <v>85</v>
      </c>
      <c r="B28" s="65" t="s">
        <v>238</v>
      </c>
      <c r="C28" s="146" t="s">
        <v>239</v>
      </c>
      <c r="D28" s="148">
        <f t="shared" si="2"/>
        <v>283.69</v>
      </c>
      <c r="E28" s="148">
        <v>0</v>
      </c>
      <c r="F28" s="148">
        <v>283.69</v>
      </c>
    </row>
    <row r="29" spans="1:7" ht="20.100000000000001" hidden="1" customHeight="1" x14ac:dyDescent="0.25">
      <c r="A29" s="65"/>
      <c r="B29" s="65" t="s">
        <v>240</v>
      </c>
      <c r="C29" s="146" t="s">
        <v>241</v>
      </c>
      <c r="D29" s="148">
        <f t="shared" si="2"/>
        <v>0</v>
      </c>
      <c r="E29" s="148">
        <v>0</v>
      </c>
      <c r="F29" s="148">
        <v>0</v>
      </c>
    </row>
    <row r="30" spans="1:7" ht="30" hidden="1" customHeight="1" x14ac:dyDescent="0.25">
      <c r="A30" s="65" t="s">
        <v>87</v>
      </c>
      <c r="B30" s="65" t="s">
        <v>242</v>
      </c>
      <c r="C30" s="146" t="s">
        <v>243</v>
      </c>
      <c r="D30" s="148">
        <f t="shared" si="2"/>
        <v>0</v>
      </c>
      <c r="E30" s="148"/>
      <c r="F30" s="148">
        <v>0</v>
      </c>
    </row>
    <row r="31" spans="1:7" ht="20.100000000000001" hidden="1" customHeight="1" x14ac:dyDescent="0.25">
      <c r="A31" s="65"/>
      <c r="B31" s="65" t="s">
        <v>244</v>
      </c>
      <c r="C31" s="146" t="s">
        <v>245</v>
      </c>
      <c r="D31" s="148">
        <f t="shared" si="2"/>
        <v>0</v>
      </c>
      <c r="E31" s="148">
        <v>0</v>
      </c>
      <c r="F31" s="148">
        <v>0</v>
      </c>
    </row>
    <row r="32" spans="1:7" ht="30" customHeight="1" x14ac:dyDescent="0.25">
      <c r="A32" s="65" t="s">
        <v>87</v>
      </c>
      <c r="B32" s="65" t="s">
        <v>210</v>
      </c>
      <c r="C32" s="146" t="s">
        <v>211</v>
      </c>
      <c r="D32" s="148">
        <f t="shared" si="2"/>
        <v>42</v>
      </c>
      <c r="E32" s="148">
        <v>42</v>
      </c>
      <c r="F32" s="148">
        <v>0</v>
      </c>
    </row>
    <row r="33" spans="1:6" ht="20.100000000000001" hidden="1" customHeight="1" x14ac:dyDescent="0.25">
      <c r="A33" s="65" t="s">
        <v>89</v>
      </c>
      <c r="B33" s="65" t="s">
        <v>212</v>
      </c>
      <c r="C33" s="146" t="s">
        <v>213</v>
      </c>
      <c r="D33" s="148">
        <f t="shared" si="2"/>
        <v>0</v>
      </c>
      <c r="E33" s="148">
        <v>0</v>
      </c>
      <c r="F33" s="148">
        <v>0</v>
      </c>
    </row>
    <row r="34" spans="1:6" ht="30" hidden="1" customHeight="1" x14ac:dyDescent="0.25">
      <c r="A34" s="65" t="s">
        <v>89</v>
      </c>
      <c r="B34" s="65" t="s">
        <v>246</v>
      </c>
      <c r="C34" s="146" t="s">
        <v>247</v>
      </c>
      <c r="D34" s="148">
        <f t="shared" si="2"/>
        <v>0</v>
      </c>
      <c r="E34" s="148"/>
      <c r="F34" s="148">
        <v>0</v>
      </c>
    </row>
    <row r="35" spans="1:6" ht="20.100000000000001" hidden="1" customHeight="1" x14ac:dyDescent="0.25">
      <c r="A35" s="65" t="s">
        <v>87</v>
      </c>
      <c r="B35" s="65" t="s">
        <v>248</v>
      </c>
      <c r="C35" s="146" t="s">
        <v>249</v>
      </c>
      <c r="D35" s="148">
        <f t="shared" si="2"/>
        <v>0</v>
      </c>
      <c r="E35" s="148">
        <v>0</v>
      </c>
      <c r="F35" s="148">
        <v>0</v>
      </c>
    </row>
    <row r="36" spans="1:6" ht="20.100000000000001" hidden="1" customHeight="1" x14ac:dyDescent="0.25">
      <c r="A36" s="65"/>
      <c r="B36" s="65" t="s">
        <v>250</v>
      </c>
      <c r="C36" s="146" t="s">
        <v>251</v>
      </c>
      <c r="D36" s="148">
        <f t="shared" si="2"/>
        <v>0</v>
      </c>
      <c r="E36" s="148">
        <v>0</v>
      </c>
      <c r="F36" s="148">
        <v>0</v>
      </c>
    </row>
    <row r="37" spans="1:6" ht="20.100000000000001" hidden="1" customHeight="1" x14ac:dyDescent="0.25">
      <c r="A37" s="65"/>
      <c r="B37" s="65" t="s">
        <v>252</v>
      </c>
      <c r="C37" s="146" t="s">
        <v>253</v>
      </c>
      <c r="D37" s="148">
        <f t="shared" si="2"/>
        <v>0</v>
      </c>
      <c r="E37" s="148">
        <v>0</v>
      </c>
      <c r="F37" s="148">
        <v>0</v>
      </c>
    </row>
    <row r="38" spans="1:6" ht="30" hidden="1" customHeight="1" x14ac:dyDescent="0.25">
      <c r="A38" s="65" t="s">
        <v>91</v>
      </c>
      <c r="B38" s="65" t="s">
        <v>254</v>
      </c>
      <c r="C38" s="146" t="s">
        <v>255</v>
      </c>
      <c r="D38" s="148">
        <f t="shared" si="2"/>
        <v>0</v>
      </c>
      <c r="E38" s="148"/>
      <c r="F38" s="148">
        <v>0</v>
      </c>
    </row>
    <row r="39" spans="1:6" ht="20.100000000000001" hidden="1" customHeight="1" x14ac:dyDescent="0.25">
      <c r="A39" s="65"/>
      <c r="B39" s="65" t="s">
        <v>256</v>
      </c>
      <c r="C39" s="146" t="s">
        <v>257</v>
      </c>
      <c r="D39" s="148">
        <f t="shared" si="2"/>
        <v>0</v>
      </c>
      <c r="E39" s="148">
        <v>0</v>
      </c>
      <c r="F39" s="148">
        <v>0</v>
      </c>
    </row>
    <row r="40" spans="1:6" ht="30" customHeight="1" x14ac:dyDescent="0.25">
      <c r="A40" s="65" t="s">
        <v>89</v>
      </c>
      <c r="B40" s="65" t="s">
        <v>258</v>
      </c>
      <c r="C40" s="146" t="s">
        <v>259</v>
      </c>
      <c r="D40" s="148">
        <f t="shared" si="2"/>
        <v>86.58</v>
      </c>
      <c r="E40" s="148">
        <v>2.7</v>
      </c>
      <c r="F40" s="148">
        <v>83.88</v>
      </c>
    </row>
    <row r="41" spans="1:6" ht="30" customHeight="1" x14ac:dyDescent="0.25">
      <c r="A41" s="65" t="s">
        <v>91</v>
      </c>
      <c r="B41" s="65" t="s">
        <v>610</v>
      </c>
      <c r="C41" s="146" t="s">
        <v>611</v>
      </c>
      <c r="D41" s="148">
        <f t="shared" si="2"/>
        <v>165</v>
      </c>
      <c r="E41" s="148">
        <v>0</v>
      </c>
      <c r="F41" s="148">
        <v>165</v>
      </c>
    </row>
    <row r="42" spans="1:6" ht="20.100000000000001" hidden="1" customHeight="1" x14ac:dyDescent="0.25">
      <c r="A42" s="65"/>
      <c r="B42" s="65" t="s">
        <v>620</v>
      </c>
      <c r="C42" s="146" t="s">
        <v>616</v>
      </c>
      <c r="D42" s="148">
        <f t="shared" si="2"/>
        <v>0</v>
      </c>
      <c r="E42" s="148">
        <v>0</v>
      </c>
      <c r="F42" s="148">
        <v>0</v>
      </c>
    </row>
    <row r="43" spans="1:6" ht="30" customHeight="1" x14ac:dyDescent="0.25">
      <c r="A43" s="65" t="s">
        <v>93</v>
      </c>
      <c r="B43" s="65" t="s">
        <v>612</v>
      </c>
      <c r="C43" s="146" t="s">
        <v>613</v>
      </c>
      <c r="D43" s="148">
        <f t="shared" si="2"/>
        <v>790.25</v>
      </c>
      <c r="E43" s="148">
        <v>0</v>
      </c>
      <c r="F43" s="148">
        <v>790.25</v>
      </c>
    </row>
    <row r="44" spans="1:6" ht="20.100000000000001" hidden="1" customHeight="1" x14ac:dyDescent="0.25">
      <c r="A44" s="65"/>
      <c r="B44" s="65" t="s">
        <v>618</v>
      </c>
      <c r="C44" s="146" t="s">
        <v>614</v>
      </c>
      <c r="D44" s="148">
        <f t="shared" si="2"/>
        <v>0</v>
      </c>
      <c r="E44" s="148">
        <v>0</v>
      </c>
      <c r="F44" s="148">
        <v>0</v>
      </c>
    </row>
    <row r="45" spans="1:6" ht="20.100000000000001" hidden="1" customHeight="1" x14ac:dyDescent="0.25">
      <c r="A45" s="65"/>
      <c r="B45" s="65" t="s">
        <v>619</v>
      </c>
      <c r="C45" s="146" t="s">
        <v>615</v>
      </c>
      <c r="D45" s="148">
        <f t="shared" si="2"/>
        <v>0</v>
      </c>
      <c r="E45" s="148">
        <v>0</v>
      </c>
      <c r="F45" s="148">
        <v>0</v>
      </c>
    </row>
    <row r="46" spans="1:6" ht="20.100000000000001" hidden="1" customHeight="1" x14ac:dyDescent="0.25">
      <c r="A46" s="65" t="s">
        <v>91</v>
      </c>
      <c r="B46" s="65" t="s">
        <v>214</v>
      </c>
      <c r="C46" s="146" t="s">
        <v>260</v>
      </c>
      <c r="D46" s="148">
        <f t="shared" si="2"/>
        <v>0</v>
      </c>
      <c r="E46" s="148">
        <v>0</v>
      </c>
      <c r="F46" s="148">
        <v>0</v>
      </c>
    </row>
    <row r="47" spans="1:6" ht="20.100000000000001" hidden="1" customHeight="1" x14ac:dyDescent="0.25">
      <c r="A47" s="65" t="s">
        <v>93</v>
      </c>
      <c r="B47" s="65" t="s">
        <v>215</v>
      </c>
      <c r="C47" s="146" t="s">
        <v>261</v>
      </c>
      <c r="D47" s="148">
        <f t="shared" si="2"/>
        <v>0</v>
      </c>
      <c r="E47" s="120">
        <v>0</v>
      </c>
      <c r="F47" s="148">
        <v>0</v>
      </c>
    </row>
    <row r="48" spans="1:6" ht="30" customHeight="1" x14ac:dyDescent="0.25">
      <c r="A48" s="65" t="s">
        <v>95</v>
      </c>
      <c r="B48" s="65" t="s">
        <v>216</v>
      </c>
      <c r="C48" s="146" t="s">
        <v>262</v>
      </c>
      <c r="D48" s="148">
        <f t="shared" si="2"/>
        <v>227.14</v>
      </c>
      <c r="E48" s="88">
        <v>227.14</v>
      </c>
      <c r="F48" s="148">
        <v>0</v>
      </c>
    </row>
    <row r="49" spans="1:6" s="72" customFormat="1" ht="30" customHeight="1" x14ac:dyDescent="0.25">
      <c r="A49" s="60">
        <v>3</v>
      </c>
      <c r="B49" s="60" t="s">
        <v>217</v>
      </c>
      <c r="C49" s="179" t="s">
        <v>218</v>
      </c>
      <c r="D49" s="147">
        <f t="shared" si="2"/>
        <v>29.259999999999998</v>
      </c>
      <c r="E49" s="99">
        <v>16.77</v>
      </c>
      <c r="F49" s="147">
        <v>12.489999999999998</v>
      </c>
    </row>
    <row r="50" spans="1:6" s="68" customFormat="1" ht="20.100000000000001" customHeight="1" x14ac:dyDescent="0.25">
      <c r="A50" s="217" t="s">
        <v>900</v>
      </c>
      <c r="B50" s="217"/>
      <c r="C50" s="217"/>
      <c r="D50" s="217"/>
      <c r="E50" s="217"/>
      <c r="F50" s="217"/>
    </row>
    <row r="51" spans="1:6" s="68" customFormat="1" ht="14.25" customHeight="1" x14ac:dyDescent="0.25">
      <c r="A51" s="218" t="s">
        <v>901</v>
      </c>
      <c r="B51" s="218"/>
      <c r="C51" s="218"/>
      <c r="D51" s="218"/>
      <c r="E51" s="218"/>
      <c r="F51" s="218"/>
    </row>
    <row r="52" spans="1:6" ht="16.5" customHeight="1" x14ac:dyDescent="0.25">
      <c r="A52" s="216" t="s">
        <v>902</v>
      </c>
      <c r="B52" s="216"/>
      <c r="C52" s="216"/>
      <c r="D52" s="216"/>
      <c r="E52" s="216"/>
      <c r="F52" s="216"/>
    </row>
  </sheetData>
  <mergeCells count="11">
    <mergeCell ref="A52:F52"/>
    <mergeCell ref="A50:F50"/>
    <mergeCell ref="A51:F51"/>
    <mergeCell ref="A1:B1"/>
    <mergeCell ref="A2:F2"/>
    <mergeCell ref="A3:F3"/>
    <mergeCell ref="A4:A5"/>
    <mergeCell ref="B4:B5"/>
    <mergeCell ref="C4:C5"/>
    <mergeCell ref="D4:D5"/>
    <mergeCell ref="E4:F4"/>
  </mergeCells>
  <printOptions horizontalCentered="1"/>
  <pageMargins left="0.74803149606299213" right="0.43307086614173229" top="0.31496062992125984" bottom="0.31496062992125984" header="0.31496062992125984" footer="0.31496062992125984"/>
  <pageSetup paperSize="9" firstPageNumber="11" orientation="portrait" useFirstPageNumber="1" r:id="rId1"/>
  <headerFooter>
    <oddFooter>&amp;L&amp;"Times New Roman,Regular"Biểu 05/CT&amp;R&amp;"Times New Roman,Regular"Trang &amp;P</oddFooter>
  </headerFooter>
  <ignoredErrors>
    <ignoredError sqref="E7:E9 E19:E21 F2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"/>
  <sheetViews>
    <sheetView showZeros="0" zoomScaleNormal="100" workbookViewId="0">
      <pane xSplit="6" ySplit="8" topLeftCell="G9" activePane="bottomRight" state="frozen"/>
      <selection activeCell="F7" sqref="F7"/>
      <selection pane="topRight" activeCell="F7" sqref="F7"/>
      <selection pane="bottomLeft" activeCell="F7" sqref="F7"/>
      <selection pane="bottomRight" activeCell="I68" sqref="I68"/>
    </sheetView>
  </sheetViews>
  <sheetFormatPr defaultColWidth="7.85546875" defaultRowHeight="12.75" x14ac:dyDescent="0.2"/>
  <cols>
    <col min="1" max="1" width="4.5703125" style="21" customWidth="1"/>
    <col min="2" max="2" width="43.7109375" style="21" customWidth="1"/>
    <col min="3" max="3" width="5.85546875" style="28" customWidth="1"/>
    <col min="4" max="4" width="9.42578125" style="21" bestFit="1" customWidth="1"/>
    <col min="5" max="5" width="11.140625" style="21" bestFit="1" customWidth="1"/>
    <col min="6" max="6" width="10.7109375" style="21" bestFit="1" customWidth="1"/>
    <col min="7" max="16384" width="7.85546875" style="21"/>
  </cols>
  <sheetData>
    <row r="1" spans="1:6" ht="20.25" customHeight="1" x14ac:dyDescent="0.2">
      <c r="A1" s="219" t="s">
        <v>220</v>
      </c>
      <c r="B1" s="219"/>
      <c r="D1" s="28"/>
      <c r="E1" s="28"/>
      <c r="F1" s="28"/>
    </row>
    <row r="2" spans="1:6" ht="20.25" customHeight="1" x14ac:dyDescent="0.2">
      <c r="A2" s="193" t="s">
        <v>793</v>
      </c>
      <c r="B2" s="221"/>
      <c r="C2" s="221"/>
      <c r="D2" s="221"/>
      <c r="E2" s="221"/>
      <c r="F2" s="221"/>
    </row>
    <row r="3" spans="1:6" ht="15" customHeight="1" x14ac:dyDescent="0.2">
      <c r="A3" s="193" t="s">
        <v>792</v>
      </c>
      <c r="B3" s="193"/>
      <c r="C3" s="193"/>
      <c r="D3" s="193"/>
      <c r="E3" s="193"/>
      <c r="F3" s="193"/>
    </row>
    <row r="4" spans="1:6" ht="24" customHeight="1" x14ac:dyDescent="0.2">
      <c r="A4" s="203" t="s">
        <v>0</v>
      </c>
      <c r="B4" s="203"/>
      <c r="C4" s="203"/>
      <c r="D4" s="203"/>
      <c r="E4" s="203"/>
      <c r="F4" s="203"/>
    </row>
    <row r="5" spans="1:6" ht="30" customHeight="1" x14ac:dyDescent="0.2">
      <c r="A5" s="198" t="s">
        <v>138</v>
      </c>
      <c r="B5" s="194" t="s">
        <v>1</v>
      </c>
      <c r="C5" s="194" t="s">
        <v>2</v>
      </c>
      <c r="D5" s="196" t="s">
        <v>186</v>
      </c>
      <c r="E5" s="205" t="s">
        <v>187</v>
      </c>
      <c r="F5" s="206"/>
    </row>
    <row r="6" spans="1:6" ht="35.1" customHeight="1" x14ac:dyDescent="0.2">
      <c r="A6" s="198"/>
      <c r="B6" s="194"/>
      <c r="C6" s="195"/>
      <c r="D6" s="197"/>
      <c r="E6" s="150" t="s">
        <v>899</v>
      </c>
      <c r="F6" s="150" t="s">
        <v>777</v>
      </c>
    </row>
    <row r="7" spans="1:6" s="123" customFormat="1" ht="30" customHeight="1" x14ac:dyDescent="0.2">
      <c r="A7" s="121">
        <v>-1</v>
      </c>
      <c r="B7" s="121">
        <v>-2</v>
      </c>
      <c r="C7" s="121">
        <v>-3</v>
      </c>
      <c r="D7" s="121" t="s">
        <v>188</v>
      </c>
      <c r="E7" s="121">
        <v>-5</v>
      </c>
      <c r="F7" s="121">
        <v>-6</v>
      </c>
    </row>
    <row r="8" spans="1:6" s="48" customFormat="1" ht="30" customHeight="1" x14ac:dyDescent="0.2">
      <c r="A8" s="36">
        <v>1</v>
      </c>
      <c r="B8" s="36" t="s">
        <v>56</v>
      </c>
      <c r="C8" s="152" t="s">
        <v>5</v>
      </c>
      <c r="D8" s="147">
        <f>SUM(E8:F8)</f>
        <v>181.18</v>
      </c>
      <c r="E8" s="147">
        <f>E10+SUM(E14:E21)</f>
        <v>98.45</v>
      </c>
      <c r="F8" s="147">
        <f>F10+SUM(F14:F21)</f>
        <v>82.73</v>
      </c>
    </row>
    <row r="9" spans="1:6" s="70" customFormat="1" ht="20.100000000000001" hidden="1" customHeight="1" x14ac:dyDescent="0.2">
      <c r="A9" s="143"/>
      <c r="B9" s="143" t="s">
        <v>163</v>
      </c>
      <c r="C9" s="41"/>
      <c r="D9" s="87"/>
      <c r="E9" s="87"/>
      <c r="F9" s="87"/>
    </row>
    <row r="10" spans="1:6" ht="30" customHeight="1" x14ac:dyDescent="0.2">
      <c r="A10" s="155" t="s">
        <v>57</v>
      </c>
      <c r="B10" s="155" t="s">
        <v>58</v>
      </c>
      <c r="C10" s="150" t="s">
        <v>6</v>
      </c>
      <c r="D10" s="148">
        <f>SUM(E10:F10)</f>
        <v>49</v>
      </c>
      <c r="E10" s="148">
        <f>SUM(E11:E13)</f>
        <v>49</v>
      </c>
      <c r="F10" s="148">
        <v>0</v>
      </c>
    </row>
    <row r="11" spans="1:6" s="70" customFormat="1" ht="30" customHeight="1" x14ac:dyDescent="0.2">
      <c r="A11" s="40"/>
      <c r="B11" s="40" t="s">
        <v>59</v>
      </c>
      <c r="C11" s="41" t="s">
        <v>7</v>
      </c>
      <c r="D11" s="148">
        <f t="shared" ref="D11:D21" si="0">SUM(E11:F11)</f>
        <v>49</v>
      </c>
      <c r="E11" s="87">
        <v>49</v>
      </c>
      <c r="F11" s="148">
        <v>0</v>
      </c>
    </row>
    <row r="12" spans="1:6" s="70" customFormat="1" ht="20.100000000000001" hidden="1" customHeight="1" x14ac:dyDescent="0.2">
      <c r="A12" s="40"/>
      <c r="B12" s="40" t="s">
        <v>60</v>
      </c>
      <c r="C12" s="41" t="s">
        <v>8</v>
      </c>
      <c r="D12" s="148">
        <f t="shared" si="0"/>
        <v>0</v>
      </c>
      <c r="E12" s="87"/>
      <c r="F12" s="148">
        <v>0</v>
      </c>
    </row>
    <row r="13" spans="1:6" s="70" customFormat="1" ht="20.100000000000001" hidden="1" customHeight="1" x14ac:dyDescent="0.2">
      <c r="A13" s="40"/>
      <c r="B13" s="40" t="s">
        <v>61</v>
      </c>
      <c r="C13" s="41" t="s">
        <v>9</v>
      </c>
      <c r="D13" s="148">
        <f t="shared" si="0"/>
        <v>0</v>
      </c>
      <c r="E13" s="87"/>
      <c r="F13" s="148">
        <v>0</v>
      </c>
    </row>
    <row r="14" spans="1:6" ht="30" hidden="1" customHeight="1" x14ac:dyDescent="0.2">
      <c r="A14" s="155" t="s">
        <v>62</v>
      </c>
      <c r="B14" s="155" t="s">
        <v>63</v>
      </c>
      <c r="C14" s="150" t="s">
        <v>10</v>
      </c>
      <c r="D14" s="148">
        <f t="shared" si="0"/>
        <v>0</v>
      </c>
      <c r="E14" s="148"/>
      <c r="F14" s="148">
        <v>0</v>
      </c>
    </row>
    <row r="15" spans="1:6" ht="30" customHeight="1" x14ac:dyDescent="0.2">
      <c r="A15" s="155" t="s">
        <v>62</v>
      </c>
      <c r="B15" s="155" t="s">
        <v>65</v>
      </c>
      <c r="C15" s="150" t="s">
        <v>11</v>
      </c>
      <c r="D15" s="148">
        <f t="shared" si="0"/>
        <v>132.18</v>
      </c>
      <c r="E15" s="148">
        <v>49.45</v>
      </c>
      <c r="F15" s="148">
        <v>82.73</v>
      </c>
    </row>
    <row r="16" spans="1:6" ht="20.100000000000001" hidden="1" customHeight="1" x14ac:dyDescent="0.2">
      <c r="A16" s="155" t="s">
        <v>66</v>
      </c>
      <c r="B16" s="155" t="s">
        <v>67</v>
      </c>
      <c r="C16" s="150" t="s">
        <v>12</v>
      </c>
      <c r="D16" s="148">
        <f t="shared" si="0"/>
        <v>0</v>
      </c>
      <c r="E16" s="148"/>
      <c r="F16" s="148">
        <v>0</v>
      </c>
    </row>
    <row r="17" spans="1:6" ht="20.100000000000001" hidden="1" customHeight="1" x14ac:dyDescent="0.2">
      <c r="A17" s="155" t="s">
        <v>68</v>
      </c>
      <c r="B17" s="155" t="s">
        <v>69</v>
      </c>
      <c r="C17" s="150" t="s">
        <v>13</v>
      </c>
      <c r="D17" s="148">
        <f t="shared" si="0"/>
        <v>0</v>
      </c>
      <c r="E17" s="148"/>
      <c r="F17" s="148">
        <v>0</v>
      </c>
    </row>
    <row r="18" spans="1:6" ht="20.100000000000001" hidden="1" customHeight="1" x14ac:dyDescent="0.2">
      <c r="A18" s="155" t="s">
        <v>70</v>
      </c>
      <c r="B18" s="155" t="s">
        <v>71</v>
      </c>
      <c r="C18" s="150" t="s">
        <v>14</v>
      </c>
      <c r="D18" s="148">
        <f t="shared" si="0"/>
        <v>0</v>
      </c>
      <c r="E18" s="148"/>
      <c r="F18" s="148">
        <v>0</v>
      </c>
    </row>
    <row r="19" spans="1:6" ht="20.100000000000001" hidden="1" customHeight="1" x14ac:dyDescent="0.2">
      <c r="A19" s="155" t="s">
        <v>72</v>
      </c>
      <c r="B19" s="155" t="s">
        <v>73</v>
      </c>
      <c r="C19" s="150" t="s">
        <v>15</v>
      </c>
      <c r="D19" s="148">
        <f t="shared" si="0"/>
        <v>0</v>
      </c>
      <c r="E19" s="88"/>
      <c r="F19" s="148">
        <v>0</v>
      </c>
    </row>
    <row r="20" spans="1:6" ht="20.100000000000001" hidden="1" customHeight="1" x14ac:dyDescent="0.2">
      <c r="A20" s="155" t="s">
        <v>74</v>
      </c>
      <c r="B20" s="155" t="s">
        <v>75</v>
      </c>
      <c r="C20" s="150" t="s">
        <v>16</v>
      </c>
      <c r="D20" s="148">
        <f t="shared" si="0"/>
        <v>0</v>
      </c>
      <c r="E20" s="148"/>
      <c r="F20" s="148">
        <v>0</v>
      </c>
    </row>
    <row r="21" spans="1:6" ht="20.100000000000001" hidden="1" customHeight="1" x14ac:dyDescent="0.2">
      <c r="A21" s="155" t="s">
        <v>76</v>
      </c>
      <c r="B21" s="155" t="s">
        <v>77</v>
      </c>
      <c r="C21" s="150" t="s">
        <v>17</v>
      </c>
      <c r="D21" s="148">
        <f t="shared" si="0"/>
        <v>0</v>
      </c>
      <c r="E21" s="148"/>
      <c r="F21" s="148">
        <v>0</v>
      </c>
    </row>
    <row r="22" spans="1:6" s="48" customFormat="1" ht="30" customHeight="1" x14ac:dyDescent="0.2">
      <c r="A22" s="39">
        <v>2</v>
      </c>
      <c r="B22" s="39" t="s">
        <v>78</v>
      </c>
      <c r="C22" s="152" t="s">
        <v>18</v>
      </c>
      <c r="D22" s="147">
        <f>SUM(E22:F22)</f>
        <v>15.59</v>
      </c>
      <c r="E22" s="147">
        <f>SUM(E24:E32)+SUM(E44:E60)</f>
        <v>0</v>
      </c>
      <c r="F22" s="147">
        <f>SUM(F24:F32)+SUM(F44:F60)</f>
        <v>15.59</v>
      </c>
    </row>
    <row r="23" spans="1:6" s="70" customFormat="1" ht="20.100000000000001" hidden="1" customHeight="1" x14ac:dyDescent="0.2">
      <c r="A23" s="143"/>
      <c r="B23" s="143" t="s">
        <v>163</v>
      </c>
      <c r="C23" s="41"/>
      <c r="D23" s="87"/>
      <c r="E23" s="87"/>
      <c r="F23" s="87"/>
    </row>
    <row r="24" spans="1:6" ht="20.100000000000001" hidden="1" customHeight="1" x14ac:dyDescent="0.2">
      <c r="A24" s="155" t="s">
        <v>79</v>
      </c>
      <c r="B24" s="155" t="s">
        <v>80</v>
      </c>
      <c r="C24" s="150" t="s">
        <v>19</v>
      </c>
      <c r="D24" s="148">
        <f>SUM(E24:F24)</f>
        <v>0</v>
      </c>
      <c r="E24" s="148"/>
      <c r="F24" s="148">
        <v>0</v>
      </c>
    </row>
    <row r="25" spans="1:6" ht="20.100000000000001" hidden="1" customHeight="1" x14ac:dyDescent="0.2">
      <c r="A25" s="155" t="s">
        <v>81</v>
      </c>
      <c r="B25" s="155" t="s">
        <v>82</v>
      </c>
      <c r="C25" s="150" t="s">
        <v>20</v>
      </c>
      <c r="D25" s="148">
        <f t="shared" ref="D25:D31" si="1">SUM(E25:F25)</f>
        <v>0</v>
      </c>
      <c r="E25" s="148"/>
      <c r="F25" s="148">
        <v>0</v>
      </c>
    </row>
    <row r="26" spans="1:6" ht="20.100000000000001" hidden="1" customHeight="1" x14ac:dyDescent="0.2">
      <c r="A26" s="155" t="s">
        <v>83</v>
      </c>
      <c r="B26" s="155" t="s">
        <v>84</v>
      </c>
      <c r="C26" s="150" t="s">
        <v>21</v>
      </c>
      <c r="D26" s="148">
        <f t="shared" si="1"/>
        <v>0</v>
      </c>
      <c r="E26" s="148"/>
      <c r="F26" s="148">
        <v>0</v>
      </c>
    </row>
    <row r="27" spans="1:6" ht="20.100000000000001" hidden="1" customHeight="1" x14ac:dyDescent="0.2">
      <c r="A27" s="155" t="s">
        <v>85</v>
      </c>
      <c r="B27" s="155" t="s">
        <v>86</v>
      </c>
      <c r="C27" s="150" t="s">
        <v>22</v>
      </c>
      <c r="D27" s="148">
        <f t="shared" si="1"/>
        <v>0</v>
      </c>
      <c r="E27" s="148"/>
      <c r="F27" s="148">
        <v>0</v>
      </c>
    </row>
    <row r="28" spans="1:6" ht="20.100000000000001" hidden="1" customHeight="1" x14ac:dyDescent="0.2">
      <c r="A28" s="155" t="s">
        <v>87</v>
      </c>
      <c r="B28" s="155" t="s">
        <v>88</v>
      </c>
      <c r="C28" s="150" t="s">
        <v>23</v>
      </c>
      <c r="D28" s="148">
        <f t="shared" si="1"/>
        <v>0</v>
      </c>
      <c r="E28" s="148"/>
      <c r="F28" s="148">
        <v>0</v>
      </c>
    </row>
    <row r="29" spans="1:6" ht="30" customHeight="1" x14ac:dyDescent="0.2">
      <c r="A29" s="155" t="s">
        <v>79</v>
      </c>
      <c r="B29" s="155" t="s">
        <v>90</v>
      </c>
      <c r="C29" s="150" t="s">
        <v>24</v>
      </c>
      <c r="D29" s="148">
        <f>SUM(E29:F29)</f>
        <v>9.58</v>
      </c>
      <c r="E29" s="148"/>
      <c r="F29" s="148">
        <v>9.58</v>
      </c>
    </row>
    <row r="30" spans="1:6" ht="20.100000000000001" hidden="1" customHeight="1" x14ac:dyDescent="0.2">
      <c r="A30" s="155" t="s">
        <v>91</v>
      </c>
      <c r="B30" s="155" t="s">
        <v>92</v>
      </c>
      <c r="C30" s="150" t="s">
        <v>25</v>
      </c>
      <c r="D30" s="148">
        <f t="shared" si="1"/>
        <v>0</v>
      </c>
      <c r="E30" s="148"/>
      <c r="F30" s="148">
        <v>0</v>
      </c>
    </row>
    <row r="31" spans="1:6" ht="20.100000000000001" hidden="1" customHeight="1" x14ac:dyDescent="0.2">
      <c r="A31" s="155" t="s">
        <v>93</v>
      </c>
      <c r="B31" s="155" t="s">
        <v>94</v>
      </c>
      <c r="C31" s="150" t="s">
        <v>26</v>
      </c>
      <c r="D31" s="148">
        <f t="shared" si="1"/>
        <v>0</v>
      </c>
      <c r="E31" s="148"/>
      <c r="F31" s="148">
        <v>0</v>
      </c>
    </row>
    <row r="32" spans="1:6" ht="30" customHeight="1" x14ac:dyDescent="0.2">
      <c r="A32" s="155" t="s">
        <v>81</v>
      </c>
      <c r="B32" s="155" t="s">
        <v>869</v>
      </c>
      <c r="C32" s="150" t="s">
        <v>27</v>
      </c>
      <c r="D32" s="148">
        <f>SUM(E32:F32)</f>
        <v>2.23</v>
      </c>
      <c r="E32" s="88">
        <f>SUM(E33:E43)</f>
        <v>0</v>
      </c>
      <c r="F32" s="148">
        <v>2.23</v>
      </c>
    </row>
    <row r="33" spans="1:6" ht="20.100000000000001" hidden="1" customHeight="1" x14ac:dyDescent="0.2">
      <c r="A33" s="155"/>
      <c r="B33" s="40" t="s">
        <v>96</v>
      </c>
      <c r="C33" s="150" t="s">
        <v>28</v>
      </c>
      <c r="D33" s="148">
        <f>SUM(E33:F33)</f>
        <v>0</v>
      </c>
      <c r="E33" s="88"/>
      <c r="F33" s="148">
        <v>0</v>
      </c>
    </row>
    <row r="34" spans="1:6" ht="20.100000000000001" hidden="1" customHeight="1" x14ac:dyDescent="0.2">
      <c r="A34" s="155"/>
      <c r="B34" s="40" t="s">
        <v>97</v>
      </c>
      <c r="C34" s="150" t="s">
        <v>29</v>
      </c>
      <c r="D34" s="148">
        <f t="shared" ref="D34:D60" si="2">SUM(E34:F34)</f>
        <v>0</v>
      </c>
      <c r="E34" s="88"/>
      <c r="F34" s="148">
        <v>0</v>
      </c>
    </row>
    <row r="35" spans="1:6" ht="20.100000000000001" hidden="1" customHeight="1" x14ac:dyDescent="0.2">
      <c r="A35" s="155"/>
      <c r="B35" s="40" t="s">
        <v>98</v>
      </c>
      <c r="C35" s="150" t="s">
        <v>30</v>
      </c>
      <c r="D35" s="148">
        <f t="shared" si="2"/>
        <v>0</v>
      </c>
      <c r="E35" s="88"/>
      <c r="F35" s="148">
        <v>0</v>
      </c>
    </row>
    <row r="36" spans="1:6" ht="20.100000000000001" hidden="1" customHeight="1" x14ac:dyDescent="0.2">
      <c r="A36" s="155"/>
      <c r="B36" s="40" t="s">
        <v>99</v>
      </c>
      <c r="C36" s="150" t="s">
        <v>31</v>
      </c>
      <c r="D36" s="148">
        <f t="shared" si="2"/>
        <v>0</v>
      </c>
      <c r="E36" s="88"/>
      <c r="F36" s="148">
        <v>0</v>
      </c>
    </row>
    <row r="37" spans="1:6" ht="20.100000000000001" hidden="1" customHeight="1" x14ac:dyDescent="0.2">
      <c r="A37" s="155"/>
      <c r="B37" s="40" t="s">
        <v>100</v>
      </c>
      <c r="C37" s="150" t="s">
        <v>32</v>
      </c>
      <c r="D37" s="148">
        <f t="shared" si="2"/>
        <v>0</v>
      </c>
      <c r="E37" s="88"/>
      <c r="F37" s="148">
        <v>0</v>
      </c>
    </row>
    <row r="38" spans="1:6" ht="20.100000000000001" hidden="1" customHeight="1" x14ac:dyDescent="0.2">
      <c r="A38" s="155"/>
      <c r="B38" s="40" t="s">
        <v>101</v>
      </c>
      <c r="C38" s="150" t="s">
        <v>33</v>
      </c>
      <c r="D38" s="148">
        <f t="shared" si="2"/>
        <v>0</v>
      </c>
      <c r="E38" s="88"/>
      <c r="F38" s="148">
        <v>0</v>
      </c>
    </row>
    <row r="39" spans="1:6" ht="20.100000000000001" hidden="1" customHeight="1" x14ac:dyDescent="0.2">
      <c r="A39" s="155"/>
      <c r="B39" s="40" t="s">
        <v>102</v>
      </c>
      <c r="C39" s="150" t="s">
        <v>34</v>
      </c>
      <c r="D39" s="148">
        <f t="shared" si="2"/>
        <v>2.23</v>
      </c>
      <c r="E39" s="88"/>
      <c r="F39" s="148">
        <v>2.23</v>
      </c>
    </row>
    <row r="40" spans="1:6" ht="20.100000000000001" hidden="1" customHeight="1" x14ac:dyDescent="0.2">
      <c r="A40" s="155"/>
      <c r="B40" s="40" t="s">
        <v>103</v>
      </c>
      <c r="C40" s="150" t="s">
        <v>35</v>
      </c>
      <c r="D40" s="148">
        <f t="shared" si="2"/>
        <v>0</v>
      </c>
      <c r="E40" s="88"/>
      <c r="F40" s="148">
        <v>0</v>
      </c>
    </row>
    <row r="41" spans="1:6" ht="20.100000000000001" hidden="1" customHeight="1" x14ac:dyDescent="0.2">
      <c r="A41" s="155"/>
      <c r="B41" s="40" t="s">
        <v>104</v>
      </c>
      <c r="C41" s="150" t="s">
        <v>36</v>
      </c>
      <c r="D41" s="148">
        <f t="shared" si="2"/>
        <v>0</v>
      </c>
      <c r="E41" s="88"/>
      <c r="F41" s="148">
        <v>0</v>
      </c>
    </row>
    <row r="42" spans="1:6" ht="20.100000000000001" hidden="1" customHeight="1" x14ac:dyDescent="0.2">
      <c r="A42" s="155"/>
      <c r="B42" s="40" t="s">
        <v>105</v>
      </c>
      <c r="C42" s="150" t="s">
        <v>37</v>
      </c>
      <c r="D42" s="148">
        <f t="shared" si="2"/>
        <v>0</v>
      </c>
      <c r="E42" s="88"/>
      <c r="F42" s="148">
        <v>0</v>
      </c>
    </row>
    <row r="43" spans="1:6" ht="20.100000000000001" hidden="1" customHeight="1" x14ac:dyDescent="0.2">
      <c r="A43" s="155"/>
      <c r="B43" s="40" t="s">
        <v>106</v>
      </c>
      <c r="C43" s="150" t="s">
        <v>38</v>
      </c>
      <c r="D43" s="148">
        <f t="shared" si="2"/>
        <v>0</v>
      </c>
      <c r="E43" s="88"/>
      <c r="F43" s="148">
        <v>0</v>
      </c>
    </row>
    <row r="44" spans="1:6" ht="20.100000000000001" hidden="1" customHeight="1" x14ac:dyDescent="0.2">
      <c r="A44" s="155" t="s">
        <v>107</v>
      </c>
      <c r="B44" s="155" t="s">
        <v>643</v>
      </c>
      <c r="C44" s="150" t="s">
        <v>39</v>
      </c>
      <c r="D44" s="148">
        <f t="shared" si="2"/>
        <v>0</v>
      </c>
      <c r="E44" s="88"/>
      <c r="F44" s="148">
        <v>0</v>
      </c>
    </row>
    <row r="45" spans="1:6" ht="20.100000000000001" hidden="1" customHeight="1" x14ac:dyDescent="0.2">
      <c r="A45" s="155" t="s">
        <v>108</v>
      </c>
      <c r="B45" s="155" t="s">
        <v>109</v>
      </c>
      <c r="C45" s="150" t="s">
        <v>40</v>
      </c>
      <c r="D45" s="148">
        <f t="shared" si="2"/>
        <v>0</v>
      </c>
      <c r="E45" s="88"/>
      <c r="F45" s="148">
        <v>0</v>
      </c>
    </row>
    <row r="46" spans="1:6" ht="20.100000000000001" hidden="1" customHeight="1" x14ac:dyDescent="0.2">
      <c r="A46" s="155" t="s">
        <v>108</v>
      </c>
      <c r="B46" s="155" t="s">
        <v>111</v>
      </c>
      <c r="C46" s="150" t="s">
        <v>41</v>
      </c>
      <c r="D46" s="148">
        <f t="shared" si="2"/>
        <v>0</v>
      </c>
      <c r="E46" s="88"/>
      <c r="F46" s="148">
        <v>0</v>
      </c>
    </row>
    <row r="47" spans="1:6" ht="20.100000000000001" hidden="1" customHeight="1" x14ac:dyDescent="0.2">
      <c r="A47" s="155" t="s">
        <v>110</v>
      </c>
      <c r="B47" s="155" t="s">
        <v>113</v>
      </c>
      <c r="C47" s="150" t="s">
        <v>42</v>
      </c>
      <c r="D47" s="148">
        <f t="shared" si="2"/>
        <v>0</v>
      </c>
      <c r="E47" s="148"/>
      <c r="F47" s="148">
        <v>0</v>
      </c>
    </row>
    <row r="48" spans="1:6" ht="30" customHeight="1" x14ac:dyDescent="0.2">
      <c r="A48" s="155" t="s">
        <v>83</v>
      </c>
      <c r="B48" s="155" t="s">
        <v>115</v>
      </c>
      <c r="C48" s="150" t="s">
        <v>43</v>
      </c>
      <c r="D48" s="148">
        <f>SUM(E48:F48)</f>
        <v>3.78</v>
      </c>
      <c r="E48" s="148"/>
      <c r="F48" s="148">
        <v>3.78</v>
      </c>
    </row>
    <row r="49" spans="1:6" ht="20.100000000000001" hidden="1" customHeight="1" x14ac:dyDescent="0.2">
      <c r="A49" s="155" t="s">
        <v>114</v>
      </c>
      <c r="B49" s="155" t="s">
        <v>764</v>
      </c>
      <c r="C49" s="150" t="s">
        <v>766</v>
      </c>
      <c r="D49" s="148">
        <f t="shared" si="2"/>
        <v>0</v>
      </c>
      <c r="E49" s="148"/>
      <c r="F49" s="148">
        <v>0</v>
      </c>
    </row>
    <row r="50" spans="1:6" ht="20.100000000000001" hidden="1" customHeight="1" x14ac:dyDescent="0.2">
      <c r="A50" s="155" t="s">
        <v>116</v>
      </c>
      <c r="B50" s="155" t="s">
        <v>118</v>
      </c>
      <c r="C50" s="150" t="s">
        <v>44</v>
      </c>
      <c r="D50" s="148">
        <f t="shared" si="2"/>
        <v>0</v>
      </c>
      <c r="E50" s="88"/>
      <c r="F50" s="148">
        <v>0</v>
      </c>
    </row>
    <row r="51" spans="1:6" ht="20.100000000000001" hidden="1" customHeight="1" x14ac:dyDescent="0.2">
      <c r="A51" s="155" t="s">
        <v>117</v>
      </c>
      <c r="B51" s="155" t="s">
        <v>120</v>
      </c>
      <c r="C51" s="150" t="s">
        <v>45</v>
      </c>
      <c r="D51" s="148">
        <f t="shared" si="2"/>
        <v>0</v>
      </c>
      <c r="E51" s="88"/>
      <c r="F51" s="148">
        <v>0</v>
      </c>
    </row>
    <row r="52" spans="1:6" ht="20.100000000000001" hidden="1" customHeight="1" x14ac:dyDescent="0.2">
      <c r="A52" s="155" t="s">
        <v>119</v>
      </c>
      <c r="B52" s="155" t="s">
        <v>763</v>
      </c>
      <c r="C52" s="150" t="s">
        <v>765</v>
      </c>
      <c r="D52" s="148">
        <f t="shared" si="2"/>
        <v>0</v>
      </c>
      <c r="E52" s="88"/>
      <c r="F52" s="148">
        <v>0</v>
      </c>
    </row>
    <row r="53" spans="1:6" ht="20.100000000000001" hidden="1" customHeight="1" x14ac:dyDescent="0.2">
      <c r="A53" s="155" t="s">
        <v>121</v>
      </c>
      <c r="B53" s="155" t="s">
        <v>123</v>
      </c>
      <c r="C53" s="150" t="s">
        <v>46</v>
      </c>
      <c r="D53" s="148">
        <f t="shared" si="2"/>
        <v>0</v>
      </c>
      <c r="E53" s="88"/>
      <c r="F53" s="148">
        <v>0</v>
      </c>
    </row>
    <row r="54" spans="1:6" ht="20.100000000000001" hidden="1" customHeight="1" x14ac:dyDescent="0.2">
      <c r="A54" s="155" t="s">
        <v>124</v>
      </c>
      <c r="B54" s="155" t="s">
        <v>125</v>
      </c>
      <c r="C54" s="150" t="s">
        <v>47</v>
      </c>
      <c r="D54" s="148">
        <f t="shared" si="2"/>
        <v>0</v>
      </c>
      <c r="E54" s="88"/>
      <c r="F54" s="148">
        <v>0</v>
      </c>
    </row>
    <row r="55" spans="1:6" ht="20.100000000000001" hidden="1" customHeight="1" x14ac:dyDescent="0.2">
      <c r="A55" s="155" t="s">
        <v>126</v>
      </c>
      <c r="B55" s="155" t="s">
        <v>127</v>
      </c>
      <c r="C55" s="150" t="s">
        <v>48</v>
      </c>
      <c r="D55" s="148">
        <f t="shared" si="2"/>
        <v>0</v>
      </c>
      <c r="E55" s="88"/>
      <c r="F55" s="148">
        <v>0</v>
      </c>
    </row>
    <row r="56" spans="1:6" ht="20.100000000000001" hidden="1" customHeight="1" x14ac:dyDescent="0.2">
      <c r="A56" s="155" t="s">
        <v>128</v>
      </c>
      <c r="B56" s="155" t="s">
        <v>129</v>
      </c>
      <c r="C56" s="150" t="s">
        <v>49</v>
      </c>
      <c r="D56" s="148">
        <f t="shared" si="2"/>
        <v>0</v>
      </c>
      <c r="E56" s="88"/>
      <c r="F56" s="148">
        <v>0</v>
      </c>
    </row>
    <row r="57" spans="1:6" ht="20.100000000000001" hidden="1" customHeight="1" x14ac:dyDescent="0.2">
      <c r="A57" s="155" t="s">
        <v>130</v>
      </c>
      <c r="B57" s="155" t="s">
        <v>131</v>
      </c>
      <c r="C57" s="150" t="s">
        <v>50</v>
      </c>
      <c r="D57" s="148">
        <f t="shared" si="2"/>
        <v>0</v>
      </c>
      <c r="E57" s="88"/>
      <c r="F57" s="148">
        <v>0</v>
      </c>
    </row>
    <row r="58" spans="1:6" ht="30" hidden="1" customHeight="1" x14ac:dyDescent="0.2">
      <c r="A58" s="155" t="s">
        <v>85</v>
      </c>
      <c r="B58" s="155" t="s">
        <v>768</v>
      </c>
      <c r="C58" s="150" t="s">
        <v>51</v>
      </c>
      <c r="D58" s="148">
        <f t="shared" si="2"/>
        <v>0</v>
      </c>
      <c r="E58" s="88"/>
      <c r="F58" s="148">
        <v>0</v>
      </c>
    </row>
    <row r="59" spans="1:6" ht="20.100000000000001" hidden="1" customHeight="1" x14ac:dyDescent="0.2">
      <c r="A59" s="155" t="s">
        <v>132</v>
      </c>
      <c r="B59" s="155" t="s">
        <v>133</v>
      </c>
      <c r="C59" s="150" t="s">
        <v>52</v>
      </c>
      <c r="D59" s="91">
        <f t="shared" si="2"/>
        <v>0</v>
      </c>
      <c r="E59" s="92"/>
      <c r="F59" s="91">
        <v>0</v>
      </c>
    </row>
    <row r="60" spans="1:6" ht="20.100000000000001" hidden="1" customHeight="1" x14ac:dyDescent="0.2">
      <c r="A60" s="155" t="s">
        <v>134</v>
      </c>
      <c r="B60" s="155" t="s">
        <v>135</v>
      </c>
      <c r="C60" s="150" t="s">
        <v>53</v>
      </c>
      <c r="D60" s="91">
        <f t="shared" si="2"/>
        <v>0</v>
      </c>
      <c r="E60" s="92"/>
      <c r="F60" s="91">
        <v>0</v>
      </c>
    </row>
    <row r="61" spans="1:6" ht="30" customHeight="1" x14ac:dyDescent="0.2">
      <c r="A61" s="222" t="s">
        <v>910</v>
      </c>
      <c r="B61" s="222"/>
      <c r="C61" s="222"/>
      <c r="D61" s="222"/>
      <c r="E61" s="222"/>
      <c r="F61" s="222"/>
    </row>
  </sheetData>
  <mergeCells count="10">
    <mergeCell ref="A61:F61"/>
    <mergeCell ref="A1:B1"/>
    <mergeCell ref="A2:F2"/>
    <mergeCell ref="A4:F4"/>
    <mergeCell ref="A5:A6"/>
    <mergeCell ref="B5:B6"/>
    <mergeCell ref="C5:C6"/>
    <mergeCell ref="D5:D6"/>
    <mergeCell ref="E5:F5"/>
    <mergeCell ref="A3:F3"/>
  </mergeCells>
  <printOptions horizontalCentered="1"/>
  <pageMargins left="0.74803149606299213" right="0.43307086614173229" top="0.51181102362204722" bottom="0.31496062992125984" header="0.31496062992125984" footer="0.31496062992125984"/>
  <pageSetup paperSize="9" firstPageNumber="12" orientation="portrait" useFirstPageNumber="1" r:id="rId1"/>
  <headerFooter>
    <oddFooter>&amp;L&amp;"Times New Roman,Regular"Biểu 06/CT&amp;R&amp;"Times New Roman,Regular"Trang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68"/>
  <sheetViews>
    <sheetView showZeros="0" zoomScaleNormal="100" workbookViewId="0">
      <pane xSplit="9" ySplit="6" topLeftCell="J47" activePane="bottomRight" state="frozen"/>
      <selection activeCell="F7" sqref="F7"/>
      <selection pane="topRight" activeCell="F7" sqref="F7"/>
      <selection pane="bottomLeft" activeCell="F7" sqref="F7"/>
      <selection pane="bottomRight" activeCell="L27" sqref="L27"/>
    </sheetView>
  </sheetViews>
  <sheetFormatPr defaultColWidth="9.140625" defaultRowHeight="12.75" x14ac:dyDescent="0.25"/>
  <cols>
    <col min="1" max="1" width="4.140625" style="33" bestFit="1" customWidth="1"/>
    <col min="2" max="2" width="34.85546875" style="33" customWidth="1"/>
    <col min="3" max="3" width="6" style="149" bestFit="1" customWidth="1"/>
    <col min="4" max="4" width="8.7109375" style="33" bestFit="1" customWidth="1"/>
    <col min="5" max="9" width="7.42578125" style="33" bestFit="1" customWidth="1"/>
    <col min="10" max="16384" width="9.140625" style="33"/>
  </cols>
  <sheetData>
    <row r="1" spans="1:9" ht="16.5" customHeight="1" x14ac:dyDescent="0.25">
      <c r="A1" s="192" t="s">
        <v>221</v>
      </c>
      <c r="B1" s="192"/>
    </row>
    <row r="2" spans="1:9" ht="25.5" customHeight="1" x14ac:dyDescent="0.25">
      <c r="A2" s="193" t="s">
        <v>293</v>
      </c>
      <c r="B2" s="221"/>
      <c r="C2" s="221"/>
      <c r="D2" s="221"/>
      <c r="E2" s="221"/>
      <c r="F2" s="221"/>
      <c r="G2" s="221"/>
      <c r="H2" s="221"/>
      <c r="I2" s="221"/>
    </row>
    <row r="3" spans="1:9" ht="21" customHeight="1" x14ac:dyDescent="0.25">
      <c r="A3" s="203" t="s">
        <v>0</v>
      </c>
      <c r="B3" s="203"/>
      <c r="C3" s="203"/>
      <c r="D3" s="203"/>
      <c r="E3" s="203"/>
      <c r="F3" s="203"/>
      <c r="G3" s="203"/>
      <c r="H3" s="203"/>
      <c r="I3" s="203"/>
    </row>
    <row r="4" spans="1:9" ht="24.95" customHeight="1" x14ac:dyDescent="0.25">
      <c r="A4" s="194" t="s">
        <v>138</v>
      </c>
      <c r="B4" s="194" t="s">
        <v>1</v>
      </c>
      <c r="C4" s="194" t="s">
        <v>2</v>
      </c>
      <c r="D4" s="196" t="s">
        <v>222</v>
      </c>
      <c r="E4" s="198" t="s">
        <v>223</v>
      </c>
      <c r="F4" s="198"/>
      <c r="G4" s="198"/>
      <c r="H4" s="198"/>
      <c r="I4" s="198"/>
    </row>
    <row r="5" spans="1:9" ht="32.25" customHeight="1" x14ac:dyDescent="0.25">
      <c r="A5" s="198"/>
      <c r="B5" s="194"/>
      <c r="C5" s="195"/>
      <c r="D5" s="197"/>
      <c r="E5" s="168" t="s">
        <v>903</v>
      </c>
      <c r="F5" s="168" t="s">
        <v>809</v>
      </c>
      <c r="G5" s="168" t="s">
        <v>810</v>
      </c>
      <c r="H5" s="168" t="s">
        <v>811</v>
      </c>
      <c r="I5" s="168" t="s">
        <v>812</v>
      </c>
    </row>
    <row r="6" spans="1:9" s="122" customFormat="1" ht="24.95" customHeight="1" x14ac:dyDescent="0.25">
      <c r="A6" s="121">
        <v>-1</v>
      </c>
      <c r="B6" s="121">
        <v>-2</v>
      </c>
      <c r="C6" s="121">
        <v>-3</v>
      </c>
      <c r="D6" s="121">
        <v>-4</v>
      </c>
      <c r="E6" s="121">
        <v>-5</v>
      </c>
      <c r="F6" s="121">
        <v>-6</v>
      </c>
      <c r="G6" s="121">
        <v>-7</v>
      </c>
      <c r="H6" s="121">
        <v>-8</v>
      </c>
      <c r="I6" s="121">
        <v>-9</v>
      </c>
    </row>
    <row r="7" spans="1:9" s="38" customFormat="1" ht="20.100000000000001" hidden="1" customHeight="1" x14ac:dyDescent="0.25">
      <c r="A7" s="36"/>
      <c r="B7" s="37" t="s">
        <v>162</v>
      </c>
      <c r="C7" s="37"/>
      <c r="D7" s="89">
        <f t="shared" ref="D7:I7" si="0">D8+D22+D63</f>
        <v>143896.36000000002</v>
      </c>
      <c r="E7" s="89">
        <f t="shared" si="0"/>
        <v>143896.60000000003</v>
      </c>
      <c r="F7" s="89">
        <f t="shared" si="0"/>
        <v>143896.6</v>
      </c>
      <c r="G7" s="89">
        <f t="shared" si="0"/>
        <v>143896.6</v>
      </c>
      <c r="H7" s="89">
        <f t="shared" si="0"/>
        <v>143896.6</v>
      </c>
      <c r="I7" s="89">
        <f t="shared" si="0"/>
        <v>143896.10000000003</v>
      </c>
    </row>
    <row r="8" spans="1:9" s="38" customFormat="1" ht="24.95" customHeight="1" x14ac:dyDescent="0.25">
      <c r="A8" s="39">
        <v>1</v>
      </c>
      <c r="B8" s="39" t="s">
        <v>56</v>
      </c>
      <c r="C8" s="169" t="s">
        <v>5</v>
      </c>
      <c r="D8" s="147">
        <f t="shared" ref="D8:I8" si="1">D10+SUM(D14:D21)</f>
        <v>114751.43000000001</v>
      </c>
      <c r="E8" s="147">
        <f t="shared" si="1"/>
        <v>115315.70000000001</v>
      </c>
      <c r="F8" s="147">
        <f t="shared" si="1"/>
        <v>114551.98000000001</v>
      </c>
      <c r="G8" s="147">
        <f t="shared" si="1"/>
        <v>113065.61000000002</v>
      </c>
      <c r="H8" s="147">
        <f t="shared" si="1"/>
        <v>111382.87000000001</v>
      </c>
      <c r="I8" s="147">
        <f t="shared" si="1"/>
        <v>109689.60000000002</v>
      </c>
    </row>
    <row r="9" spans="1:9" s="42" customFormat="1" ht="20.100000000000001" hidden="1" customHeight="1" x14ac:dyDescent="0.25">
      <c r="A9" s="40"/>
      <c r="B9" s="40" t="s">
        <v>163</v>
      </c>
      <c r="C9" s="41"/>
      <c r="D9" s="87"/>
      <c r="E9" s="87"/>
      <c r="F9" s="87"/>
      <c r="G9" s="87"/>
      <c r="H9" s="87"/>
      <c r="I9" s="87"/>
    </row>
    <row r="10" spans="1:9" ht="24.95" customHeight="1" x14ac:dyDescent="0.25">
      <c r="A10" s="173" t="s">
        <v>57</v>
      </c>
      <c r="B10" s="173" t="s">
        <v>58</v>
      </c>
      <c r="C10" s="168" t="s">
        <v>6</v>
      </c>
      <c r="D10" s="148">
        <f t="shared" ref="D10:I10" si="2">SUM(D11:D13)</f>
        <v>88007.91</v>
      </c>
      <c r="E10" s="148">
        <f t="shared" si="2"/>
        <v>88131.35</v>
      </c>
      <c r="F10" s="148">
        <f t="shared" si="2"/>
        <v>86915.48000000001</v>
      </c>
      <c r="G10" s="148">
        <f t="shared" si="2"/>
        <v>83616.640000000014</v>
      </c>
      <c r="H10" s="148">
        <f t="shared" si="2"/>
        <v>80277.540000000008</v>
      </c>
      <c r="I10" s="148">
        <f t="shared" si="2"/>
        <v>76530.000000000015</v>
      </c>
    </row>
    <row r="11" spans="1:9" s="42" customFormat="1" ht="20.100000000000001" customHeight="1" x14ac:dyDescent="0.25">
      <c r="A11" s="40"/>
      <c r="B11" s="40" t="s">
        <v>59</v>
      </c>
      <c r="C11" s="41" t="s">
        <v>7</v>
      </c>
      <c r="D11" s="87">
        <v>88007.91</v>
      </c>
      <c r="E11" s="87">
        <v>88131.35</v>
      </c>
      <c r="F11" s="87">
        <v>86915.48000000001</v>
      </c>
      <c r="G11" s="87">
        <v>83616.640000000014</v>
      </c>
      <c r="H11" s="87">
        <v>80277.540000000008</v>
      </c>
      <c r="I11" s="87">
        <v>76530.000000000015</v>
      </c>
    </row>
    <row r="12" spans="1:9" s="42" customFormat="1" ht="20.100000000000001" hidden="1" customHeight="1" x14ac:dyDescent="0.25">
      <c r="A12" s="40"/>
      <c r="B12" s="40" t="s">
        <v>60</v>
      </c>
      <c r="C12" s="41" t="s">
        <v>8</v>
      </c>
      <c r="D12" s="148">
        <v>0</v>
      </c>
      <c r="E12" s="87">
        <v>0</v>
      </c>
      <c r="F12" s="87">
        <v>0</v>
      </c>
      <c r="G12" s="87">
        <v>0</v>
      </c>
      <c r="H12" s="87">
        <v>0</v>
      </c>
      <c r="I12" s="87">
        <v>0</v>
      </c>
    </row>
    <row r="13" spans="1:9" s="42" customFormat="1" ht="20.100000000000001" hidden="1" customHeight="1" x14ac:dyDescent="0.25">
      <c r="A13" s="40"/>
      <c r="B13" s="40" t="s">
        <v>61</v>
      </c>
      <c r="C13" s="41" t="s">
        <v>9</v>
      </c>
      <c r="D13" s="148">
        <v>0</v>
      </c>
      <c r="E13" s="87">
        <v>0</v>
      </c>
      <c r="F13" s="87">
        <v>0</v>
      </c>
      <c r="G13" s="87">
        <v>0</v>
      </c>
      <c r="H13" s="87">
        <v>0</v>
      </c>
      <c r="I13" s="87">
        <v>0</v>
      </c>
    </row>
    <row r="14" spans="1:9" ht="24.95" customHeight="1" x14ac:dyDescent="0.25">
      <c r="A14" s="173" t="s">
        <v>62</v>
      </c>
      <c r="B14" s="173" t="s">
        <v>63</v>
      </c>
      <c r="C14" s="168" t="s">
        <v>10</v>
      </c>
      <c r="D14" s="148">
        <v>1399.8700000000001</v>
      </c>
      <c r="E14" s="148">
        <v>1405.42</v>
      </c>
      <c r="F14" s="148">
        <v>1427.29</v>
      </c>
      <c r="G14" s="148">
        <v>1585.3799999999999</v>
      </c>
      <c r="H14" s="148">
        <v>1777.52</v>
      </c>
      <c r="I14" s="148">
        <v>2044.2</v>
      </c>
    </row>
    <row r="15" spans="1:9" ht="24.95" customHeight="1" x14ac:dyDescent="0.25">
      <c r="A15" s="173" t="s">
        <v>64</v>
      </c>
      <c r="B15" s="173" t="s">
        <v>65</v>
      </c>
      <c r="C15" s="168" t="s">
        <v>11</v>
      </c>
      <c r="D15" s="148">
        <v>22879.200000000001</v>
      </c>
      <c r="E15" s="148">
        <v>24269.73</v>
      </c>
      <c r="F15" s="148">
        <v>24452.44</v>
      </c>
      <c r="G15" s="148">
        <v>25986.89</v>
      </c>
      <c r="H15" s="148">
        <v>27451.439999999999</v>
      </c>
      <c r="I15" s="148">
        <v>29241.86</v>
      </c>
    </row>
    <row r="16" spans="1:9" ht="24.95" customHeight="1" x14ac:dyDescent="0.25">
      <c r="A16" s="173" t="s">
        <v>66</v>
      </c>
      <c r="B16" s="173" t="s">
        <v>67</v>
      </c>
      <c r="C16" s="168" t="s">
        <v>12</v>
      </c>
      <c r="D16" s="148">
        <v>0</v>
      </c>
      <c r="E16" s="148">
        <v>0</v>
      </c>
      <c r="F16" s="148">
        <v>0</v>
      </c>
      <c r="G16" s="148">
        <v>0</v>
      </c>
      <c r="H16" s="148">
        <v>0</v>
      </c>
      <c r="I16" s="148">
        <v>0</v>
      </c>
    </row>
    <row r="17" spans="1:9" ht="24.95" customHeight="1" x14ac:dyDescent="0.25">
      <c r="A17" s="173" t="s">
        <v>68</v>
      </c>
      <c r="B17" s="173" t="s">
        <v>69</v>
      </c>
      <c r="C17" s="168" t="s">
        <v>13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</row>
    <row r="18" spans="1:9" ht="24.95" customHeight="1" x14ac:dyDescent="0.25">
      <c r="A18" s="173" t="s">
        <v>70</v>
      </c>
      <c r="B18" s="173" t="s">
        <v>71</v>
      </c>
      <c r="C18" s="168" t="s">
        <v>14</v>
      </c>
      <c r="D18" s="148">
        <v>0</v>
      </c>
      <c r="E18" s="148">
        <v>0</v>
      </c>
      <c r="F18" s="148">
        <v>0</v>
      </c>
      <c r="G18" s="148">
        <v>0</v>
      </c>
      <c r="H18" s="148">
        <v>0</v>
      </c>
      <c r="I18" s="148">
        <v>0</v>
      </c>
    </row>
    <row r="19" spans="1:9" ht="24.95" customHeight="1" x14ac:dyDescent="0.25">
      <c r="A19" s="173" t="s">
        <v>72</v>
      </c>
      <c r="B19" s="173" t="s">
        <v>73</v>
      </c>
      <c r="C19" s="168" t="s">
        <v>15</v>
      </c>
      <c r="D19" s="148">
        <v>2458.48</v>
      </c>
      <c r="E19" s="148">
        <v>1503.23</v>
      </c>
      <c r="F19" s="148">
        <v>1503.23</v>
      </c>
      <c r="G19" s="148">
        <v>1503.16</v>
      </c>
      <c r="H19" s="148">
        <v>1502.8300000000002</v>
      </c>
      <c r="I19" s="148">
        <v>1500.0000000000002</v>
      </c>
    </row>
    <row r="20" spans="1:9" ht="24.95" customHeight="1" x14ac:dyDescent="0.25">
      <c r="A20" s="173" t="s">
        <v>74</v>
      </c>
      <c r="B20" s="173" t="s">
        <v>75</v>
      </c>
      <c r="C20" s="168" t="s">
        <v>16</v>
      </c>
      <c r="D20" s="148">
        <v>0</v>
      </c>
      <c r="E20" s="148">
        <v>0</v>
      </c>
      <c r="F20" s="148">
        <v>0</v>
      </c>
      <c r="G20" s="148">
        <v>0</v>
      </c>
      <c r="H20" s="148">
        <v>0</v>
      </c>
      <c r="I20" s="148">
        <v>0</v>
      </c>
    </row>
    <row r="21" spans="1:9" ht="24.95" customHeight="1" x14ac:dyDescent="0.25">
      <c r="A21" s="173" t="s">
        <v>76</v>
      </c>
      <c r="B21" s="173" t="s">
        <v>77</v>
      </c>
      <c r="C21" s="168" t="s">
        <v>17</v>
      </c>
      <c r="D21" s="148">
        <v>5.97</v>
      </c>
      <c r="E21" s="148">
        <v>5.97</v>
      </c>
      <c r="F21" s="148">
        <v>253.54</v>
      </c>
      <c r="G21" s="148">
        <v>373.53999999999996</v>
      </c>
      <c r="H21" s="148">
        <v>373.53999999999996</v>
      </c>
      <c r="I21" s="148">
        <v>373.53999999999996</v>
      </c>
    </row>
    <row r="22" spans="1:9" s="38" customFormat="1" ht="24.95" customHeight="1" x14ac:dyDescent="0.25">
      <c r="A22" s="39">
        <v>2</v>
      </c>
      <c r="B22" s="39" t="s">
        <v>78</v>
      </c>
      <c r="C22" s="169" t="s">
        <v>18</v>
      </c>
      <c r="D22" s="147">
        <f t="shared" ref="D22:I22" si="3">SUM(D24:D32)+SUM(D45:D55)</f>
        <v>29046.610000000004</v>
      </c>
      <c r="E22" s="147">
        <f t="shared" si="3"/>
        <v>28482.58</v>
      </c>
      <c r="F22" s="147">
        <f t="shared" si="3"/>
        <v>29271.429999999997</v>
      </c>
      <c r="G22" s="147">
        <f t="shared" si="3"/>
        <v>30774.799999999999</v>
      </c>
      <c r="H22" s="147">
        <f t="shared" si="3"/>
        <v>32483.32</v>
      </c>
      <c r="I22" s="147">
        <f t="shared" si="3"/>
        <v>34206.5</v>
      </c>
    </row>
    <row r="23" spans="1:9" s="42" customFormat="1" ht="20.100000000000001" hidden="1" customHeight="1" x14ac:dyDescent="0.25">
      <c r="A23" s="40"/>
      <c r="B23" s="40" t="s">
        <v>163</v>
      </c>
      <c r="C23" s="41"/>
      <c r="D23" s="87"/>
      <c r="E23" s="87"/>
      <c r="F23" s="87"/>
      <c r="G23" s="87"/>
      <c r="H23" s="87"/>
      <c r="I23" s="87"/>
    </row>
    <row r="24" spans="1:9" ht="24.95" customHeight="1" x14ac:dyDescent="0.25">
      <c r="A24" s="173" t="s">
        <v>79</v>
      </c>
      <c r="B24" s="173" t="s">
        <v>80</v>
      </c>
      <c r="C24" s="168" t="s">
        <v>19</v>
      </c>
      <c r="D24" s="148">
        <v>969.04</v>
      </c>
      <c r="E24" s="148">
        <v>675.02</v>
      </c>
      <c r="F24" s="148">
        <v>688.12</v>
      </c>
      <c r="G24" s="148">
        <v>765.12</v>
      </c>
      <c r="H24" s="148">
        <v>843.12</v>
      </c>
      <c r="I24" s="148">
        <v>922</v>
      </c>
    </row>
    <row r="25" spans="1:9" ht="24.95" customHeight="1" x14ac:dyDescent="0.25">
      <c r="A25" s="173" t="s">
        <v>81</v>
      </c>
      <c r="B25" s="173" t="s">
        <v>82</v>
      </c>
      <c r="C25" s="168" t="s">
        <v>20</v>
      </c>
      <c r="D25" s="148">
        <v>64.449999999999989</v>
      </c>
      <c r="E25" s="148">
        <v>64.449999999999989</v>
      </c>
      <c r="F25" s="148">
        <v>88.469999999999985</v>
      </c>
      <c r="G25" s="148">
        <v>98.659999999999982</v>
      </c>
      <c r="H25" s="148">
        <v>115.73999999999998</v>
      </c>
      <c r="I25" s="148">
        <v>164.99999999999997</v>
      </c>
    </row>
    <row r="26" spans="1:9" ht="24.95" customHeight="1" x14ac:dyDescent="0.25">
      <c r="A26" s="173" t="s">
        <v>83</v>
      </c>
      <c r="B26" s="173" t="s">
        <v>84</v>
      </c>
      <c r="C26" s="168" t="s">
        <v>21</v>
      </c>
      <c r="D26" s="148">
        <v>390.64</v>
      </c>
      <c r="E26" s="148">
        <v>409</v>
      </c>
      <c r="F26" s="148">
        <v>562</v>
      </c>
      <c r="G26" s="148">
        <v>1173.9100000000001</v>
      </c>
      <c r="H26" s="148">
        <v>1757.3200000000002</v>
      </c>
      <c r="I26" s="148">
        <v>2350</v>
      </c>
    </row>
    <row r="27" spans="1:9" ht="24.95" customHeight="1" x14ac:dyDescent="0.25">
      <c r="A27" s="173" t="s">
        <v>85</v>
      </c>
      <c r="B27" s="173" t="s">
        <v>86</v>
      </c>
      <c r="C27" s="168" t="s">
        <v>22</v>
      </c>
      <c r="D27" s="148">
        <v>0</v>
      </c>
      <c r="E27" s="148">
        <v>0</v>
      </c>
      <c r="F27" s="148">
        <v>0</v>
      </c>
      <c r="G27" s="148">
        <v>0</v>
      </c>
      <c r="H27" s="148">
        <v>0</v>
      </c>
      <c r="I27" s="148">
        <v>0</v>
      </c>
    </row>
    <row r="28" spans="1:9" ht="24.95" customHeight="1" x14ac:dyDescent="0.25">
      <c r="A28" s="173" t="s">
        <v>87</v>
      </c>
      <c r="B28" s="173" t="s">
        <v>88</v>
      </c>
      <c r="C28" s="168" t="s">
        <v>23</v>
      </c>
      <c r="D28" s="148">
        <v>0</v>
      </c>
      <c r="E28" s="148">
        <v>0</v>
      </c>
      <c r="F28" s="148">
        <v>0</v>
      </c>
      <c r="G28" s="148">
        <v>46</v>
      </c>
      <c r="H28" s="148">
        <v>121</v>
      </c>
      <c r="I28" s="148">
        <v>176</v>
      </c>
    </row>
    <row r="29" spans="1:9" ht="24.95" customHeight="1" x14ac:dyDescent="0.25">
      <c r="A29" s="173" t="s">
        <v>89</v>
      </c>
      <c r="B29" s="173" t="s">
        <v>90</v>
      </c>
      <c r="C29" s="168" t="s">
        <v>24</v>
      </c>
      <c r="D29" s="148">
        <v>149.82999999999998</v>
      </c>
      <c r="E29" s="148">
        <v>150.26999999999998</v>
      </c>
      <c r="F29" s="148">
        <v>169.6</v>
      </c>
      <c r="G29" s="148">
        <v>210.6</v>
      </c>
      <c r="H29" s="148">
        <v>269.94</v>
      </c>
      <c r="I29" s="148">
        <v>319.3</v>
      </c>
    </row>
    <row r="30" spans="1:9" ht="24.95" customHeight="1" x14ac:dyDescent="0.25">
      <c r="A30" s="173" t="s">
        <v>91</v>
      </c>
      <c r="B30" s="173" t="s">
        <v>92</v>
      </c>
      <c r="C30" s="168" t="s">
        <v>25</v>
      </c>
      <c r="D30" s="148">
        <v>708.06</v>
      </c>
      <c r="E30" s="148">
        <v>714.81999999999994</v>
      </c>
      <c r="F30" s="148">
        <v>724.20999999999992</v>
      </c>
      <c r="G30" s="148">
        <v>729.00999999999988</v>
      </c>
      <c r="H30" s="148">
        <v>736.90999999999985</v>
      </c>
      <c r="I30" s="148">
        <v>746.79999999999984</v>
      </c>
    </row>
    <row r="31" spans="1:9" ht="24.95" customHeight="1" x14ac:dyDescent="0.25">
      <c r="A31" s="173" t="s">
        <v>93</v>
      </c>
      <c r="B31" s="173" t="s">
        <v>94</v>
      </c>
      <c r="C31" s="168" t="s">
        <v>26</v>
      </c>
      <c r="D31" s="148">
        <v>0</v>
      </c>
      <c r="E31" s="148">
        <v>0</v>
      </c>
      <c r="F31" s="148">
        <v>0</v>
      </c>
      <c r="G31" s="148">
        <v>0</v>
      </c>
      <c r="H31" s="148">
        <v>0</v>
      </c>
      <c r="I31" s="148">
        <v>0</v>
      </c>
    </row>
    <row r="32" spans="1:9" ht="24.95" customHeight="1" x14ac:dyDescent="0.25">
      <c r="A32" s="173" t="s">
        <v>95</v>
      </c>
      <c r="B32" s="173" t="s">
        <v>869</v>
      </c>
      <c r="C32" s="168" t="s">
        <v>27</v>
      </c>
      <c r="D32" s="148">
        <f t="shared" ref="D32:I32" si="4">SUM(D34:D44)</f>
        <v>9185.9400000000023</v>
      </c>
      <c r="E32" s="148">
        <f t="shared" si="4"/>
        <v>9490.0500000000029</v>
      </c>
      <c r="F32" s="148">
        <f t="shared" si="4"/>
        <v>9785.44</v>
      </c>
      <c r="G32" s="148">
        <f t="shared" si="4"/>
        <v>10221.080000000002</v>
      </c>
      <c r="H32" s="148">
        <f t="shared" si="4"/>
        <v>10859.330000000002</v>
      </c>
      <c r="I32" s="148">
        <f t="shared" si="4"/>
        <v>11559.69</v>
      </c>
    </row>
    <row r="33" spans="1:15" s="42" customFormat="1" ht="24.95" hidden="1" customHeight="1" x14ac:dyDescent="0.25">
      <c r="A33" s="40"/>
      <c r="B33" s="40" t="s">
        <v>688</v>
      </c>
      <c r="C33" s="41"/>
      <c r="D33" s="87"/>
      <c r="E33" s="87"/>
      <c r="F33" s="87"/>
      <c r="G33" s="87"/>
      <c r="H33" s="87"/>
      <c r="I33" s="87"/>
    </row>
    <row r="34" spans="1:15" s="42" customFormat="1" ht="24.95" customHeight="1" x14ac:dyDescent="0.25">
      <c r="A34" s="41" t="s">
        <v>304</v>
      </c>
      <c r="B34" s="40" t="s">
        <v>96</v>
      </c>
      <c r="C34" s="41" t="s">
        <v>28</v>
      </c>
      <c r="D34" s="87">
        <v>82.77</v>
      </c>
      <c r="E34" s="87">
        <v>83.36</v>
      </c>
      <c r="F34" s="87">
        <v>108.02</v>
      </c>
      <c r="G34" s="87">
        <v>137.41999999999999</v>
      </c>
      <c r="H34" s="87">
        <v>161.45999999999998</v>
      </c>
      <c r="I34" s="87">
        <v>176.99999999999997</v>
      </c>
    </row>
    <row r="35" spans="1:15" s="42" customFormat="1" ht="24.95" customHeight="1" x14ac:dyDescent="0.25">
      <c r="A35" s="41" t="s">
        <v>304</v>
      </c>
      <c r="B35" s="40" t="s">
        <v>97</v>
      </c>
      <c r="C35" s="41" t="s">
        <v>29</v>
      </c>
      <c r="D35" s="87">
        <v>84.08</v>
      </c>
      <c r="E35" s="87">
        <v>84.21</v>
      </c>
      <c r="F35" s="87">
        <v>90.199999999999989</v>
      </c>
      <c r="G35" s="87">
        <v>95.469999999999985</v>
      </c>
      <c r="H35" s="87">
        <v>111.71999999999998</v>
      </c>
      <c r="I35" s="87">
        <v>138</v>
      </c>
    </row>
    <row r="36" spans="1:15" s="42" customFormat="1" ht="24.95" customHeight="1" x14ac:dyDescent="0.25">
      <c r="A36" s="41" t="s">
        <v>304</v>
      </c>
      <c r="B36" s="40" t="s">
        <v>98</v>
      </c>
      <c r="C36" s="41" t="s">
        <v>30</v>
      </c>
      <c r="D36" s="87">
        <v>494.04000000000008</v>
      </c>
      <c r="E36" s="87">
        <v>500.46000000000009</v>
      </c>
      <c r="F36" s="87">
        <v>572.97000000000014</v>
      </c>
      <c r="G36" s="87">
        <v>773.73000000000013</v>
      </c>
      <c r="H36" s="87">
        <v>977.44000000000017</v>
      </c>
      <c r="I36" s="87">
        <v>1211</v>
      </c>
    </row>
    <row r="37" spans="1:15" s="42" customFormat="1" ht="24.95" customHeight="1" x14ac:dyDescent="0.25">
      <c r="A37" s="41" t="s">
        <v>304</v>
      </c>
      <c r="B37" s="40" t="s">
        <v>99</v>
      </c>
      <c r="C37" s="41" t="s">
        <v>31</v>
      </c>
      <c r="D37" s="87">
        <v>51.69</v>
      </c>
      <c r="E37" s="87">
        <v>51.69</v>
      </c>
      <c r="F37" s="87">
        <v>140.49</v>
      </c>
      <c r="G37" s="87">
        <v>197.64000000000001</v>
      </c>
      <c r="H37" s="87">
        <v>274.71000000000004</v>
      </c>
      <c r="I37" s="87">
        <v>591</v>
      </c>
    </row>
    <row r="38" spans="1:15" s="42" customFormat="1" ht="25.5" x14ac:dyDescent="0.25">
      <c r="A38" s="41" t="s">
        <v>304</v>
      </c>
      <c r="B38" s="40" t="s">
        <v>100</v>
      </c>
      <c r="C38" s="41" t="s">
        <v>32</v>
      </c>
      <c r="D38" s="87">
        <v>0.03</v>
      </c>
      <c r="E38" s="87">
        <v>0.03</v>
      </c>
      <c r="F38" s="87">
        <v>4.1800000000000006</v>
      </c>
      <c r="G38" s="87">
        <v>14.21</v>
      </c>
      <c r="H38" s="87">
        <v>14.21</v>
      </c>
      <c r="I38" s="87">
        <v>14.21</v>
      </c>
    </row>
    <row r="39" spans="1:15" s="42" customFormat="1" ht="24.95" customHeight="1" x14ac:dyDescent="0.25">
      <c r="A39" s="41" t="s">
        <v>304</v>
      </c>
      <c r="B39" s="40" t="s">
        <v>101</v>
      </c>
      <c r="C39" s="41" t="s">
        <v>33</v>
      </c>
      <c r="D39" s="87">
        <v>3.17</v>
      </c>
      <c r="E39" s="87">
        <v>3.17</v>
      </c>
      <c r="F39" s="87">
        <v>4.47</v>
      </c>
      <c r="G39" s="87">
        <v>6.1899999999999995</v>
      </c>
      <c r="H39" s="87">
        <v>6.1899999999999995</v>
      </c>
      <c r="I39" s="87">
        <v>6.1899999999999995</v>
      </c>
    </row>
    <row r="40" spans="1:15" s="42" customFormat="1" ht="24.95" customHeight="1" x14ac:dyDescent="0.25">
      <c r="A40" s="41" t="s">
        <v>304</v>
      </c>
      <c r="B40" s="40" t="s">
        <v>102</v>
      </c>
      <c r="C40" s="41" t="s">
        <v>34</v>
      </c>
      <c r="D40" s="87">
        <v>3333.9400000000005</v>
      </c>
      <c r="E40" s="87">
        <v>3625.4400000000005</v>
      </c>
      <c r="F40" s="87">
        <v>3683.7100000000005</v>
      </c>
      <c r="G40" s="87">
        <v>3780.6200000000003</v>
      </c>
      <c r="H40" s="87">
        <v>4096.1900000000005</v>
      </c>
      <c r="I40" s="87">
        <v>4205.4800000000005</v>
      </c>
    </row>
    <row r="41" spans="1:15" s="42" customFormat="1" ht="24.95" customHeight="1" x14ac:dyDescent="0.25">
      <c r="A41" s="41" t="s">
        <v>304</v>
      </c>
      <c r="B41" s="40" t="s">
        <v>103</v>
      </c>
      <c r="C41" s="41" t="s">
        <v>35</v>
      </c>
      <c r="D41" s="87">
        <v>4844.34</v>
      </c>
      <c r="E41" s="87">
        <v>4849.8100000000004</v>
      </c>
      <c r="F41" s="87">
        <v>4871.6900000000005</v>
      </c>
      <c r="G41" s="87">
        <v>4885.6000000000004</v>
      </c>
      <c r="H41" s="87">
        <v>4884.88</v>
      </c>
      <c r="I41" s="87">
        <v>4881.6400000000003</v>
      </c>
    </row>
    <row r="42" spans="1:15" s="42" customFormat="1" ht="24.95" customHeight="1" x14ac:dyDescent="0.25">
      <c r="A42" s="41" t="s">
        <v>304</v>
      </c>
      <c r="B42" s="40" t="s">
        <v>104</v>
      </c>
      <c r="C42" s="41" t="s">
        <v>36</v>
      </c>
      <c r="D42" s="87">
        <v>234.54000000000002</v>
      </c>
      <c r="E42" s="87">
        <v>234.54000000000002</v>
      </c>
      <c r="F42" s="87">
        <v>247.39000000000001</v>
      </c>
      <c r="G42" s="87">
        <v>261.19</v>
      </c>
      <c r="H42" s="87">
        <v>256.45</v>
      </c>
      <c r="I42" s="87">
        <v>251.45</v>
      </c>
    </row>
    <row r="43" spans="1:15" s="42" customFormat="1" ht="24.95" customHeight="1" x14ac:dyDescent="0.25">
      <c r="A43" s="41" t="s">
        <v>304</v>
      </c>
      <c r="B43" s="40" t="s">
        <v>105</v>
      </c>
      <c r="C43" s="41" t="s">
        <v>37</v>
      </c>
      <c r="D43" s="87">
        <v>29.570000000000004</v>
      </c>
      <c r="E43" s="87">
        <v>29.570000000000004</v>
      </c>
      <c r="F43" s="87">
        <v>30.910000000000004</v>
      </c>
      <c r="G43" s="87">
        <v>31.740000000000002</v>
      </c>
      <c r="H43" s="87">
        <v>32.42</v>
      </c>
      <c r="I43" s="87">
        <v>32.42</v>
      </c>
    </row>
    <row r="44" spans="1:15" s="42" customFormat="1" ht="24.95" customHeight="1" x14ac:dyDescent="0.25">
      <c r="A44" s="41" t="s">
        <v>304</v>
      </c>
      <c r="B44" s="40" t="s">
        <v>106</v>
      </c>
      <c r="C44" s="41" t="s">
        <v>38</v>
      </c>
      <c r="D44" s="87">
        <v>27.770000000000007</v>
      </c>
      <c r="E44" s="87">
        <v>27.770000000000007</v>
      </c>
      <c r="F44" s="87">
        <v>31.410000000000007</v>
      </c>
      <c r="G44" s="87">
        <v>37.27000000000001</v>
      </c>
      <c r="H44" s="87">
        <v>43.660000000000011</v>
      </c>
      <c r="I44" s="87">
        <v>51.300000000000011</v>
      </c>
    </row>
    <row r="45" spans="1:15" ht="24.95" customHeight="1" x14ac:dyDescent="0.25">
      <c r="A45" s="173" t="s">
        <v>107</v>
      </c>
      <c r="B45" s="173" t="s">
        <v>643</v>
      </c>
      <c r="C45" s="168" t="s">
        <v>39</v>
      </c>
      <c r="D45" s="148">
        <v>5.83</v>
      </c>
      <c r="E45" s="148">
        <v>5.83</v>
      </c>
      <c r="F45" s="148">
        <v>14.81</v>
      </c>
      <c r="G45" s="148">
        <v>38.58</v>
      </c>
      <c r="H45" s="148">
        <v>42.9</v>
      </c>
      <c r="I45" s="148">
        <v>43</v>
      </c>
      <c r="J45" s="93"/>
      <c r="K45" s="93"/>
      <c r="L45" s="93"/>
      <c r="M45" s="93"/>
      <c r="N45" s="93"/>
      <c r="O45" s="93"/>
    </row>
    <row r="46" spans="1:15" ht="20.100000000000001" hidden="1" customHeight="1" x14ac:dyDescent="0.25">
      <c r="A46" s="173" t="s">
        <v>108</v>
      </c>
      <c r="B46" s="173" t="s">
        <v>109</v>
      </c>
      <c r="C46" s="168" t="s">
        <v>40</v>
      </c>
      <c r="D46" s="148">
        <v>0</v>
      </c>
      <c r="E46" s="148">
        <v>0</v>
      </c>
      <c r="F46" s="148">
        <v>0</v>
      </c>
      <c r="G46" s="148">
        <v>0</v>
      </c>
      <c r="H46" s="148">
        <v>0</v>
      </c>
      <c r="I46" s="148">
        <v>0</v>
      </c>
    </row>
    <row r="47" spans="1:15" ht="24.95" customHeight="1" x14ac:dyDescent="0.25">
      <c r="A47" s="173" t="s">
        <v>108</v>
      </c>
      <c r="B47" s="173" t="s">
        <v>111</v>
      </c>
      <c r="C47" s="168" t="s">
        <v>41</v>
      </c>
      <c r="D47" s="148">
        <v>35.21</v>
      </c>
      <c r="E47" s="148">
        <v>35.21</v>
      </c>
      <c r="F47" s="148">
        <v>60.120000000000005</v>
      </c>
      <c r="G47" s="148">
        <v>134.94999999999999</v>
      </c>
      <c r="H47" s="148">
        <v>146.85</v>
      </c>
      <c r="I47" s="148">
        <v>160</v>
      </c>
    </row>
    <row r="48" spans="1:15" ht="24.95" customHeight="1" x14ac:dyDescent="0.25">
      <c r="A48" s="173" t="s">
        <v>110</v>
      </c>
      <c r="B48" s="173" t="s">
        <v>113</v>
      </c>
      <c r="C48" s="168" t="s">
        <v>42</v>
      </c>
      <c r="D48" s="148">
        <v>3859.8599999999997</v>
      </c>
      <c r="E48" s="148">
        <v>3226.49</v>
      </c>
      <c r="F48" s="148">
        <v>3221.8999999999996</v>
      </c>
      <c r="G48" s="148">
        <v>3242.0299999999997</v>
      </c>
      <c r="H48" s="148">
        <v>3250.56</v>
      </c>
      <c r="I48" s="148">
        <v>2726.55</v>
      </c>
    </row>
    <row r="49" spans="1:16" ht="24.95" customHeight="1" x14ac:dyDescent="0.25">
      <c r="A49" s="173" t="s">
        <v>112</v>
      </c>
      <c r="B49" s="173" t="s">
        <v>115</v>
      </c>
      <c r="C49" s="168" t="s">
        <v>43</v>
      </c>
      <c r="D49" s="148">
        <v>4487.5199999999995</v>
      </c>
      <c r="E49" s="148">
        <v>4525.9399999999996</v>
      </c>
      <c r="F49" s="148">
        <v>4755.3399999999992</v>
      </c>
      <c r="G49" s="148">
        <v>4907.579999999999</v>
      </c>
      <c r="H49" s="148">
        <v>5082.3499999999985</v>
      </c>
      <c r="I49" s="148">
        <v>5767.9999999999982</v>
      </c>
    </row>
    <row r="50" spans="1:16" ht="30.75" customHeight="1" x14ac:dyDescent="0.25">
      <c r="A50" s="173" t="s">
        <v>114</v>
      </c>
      <c r="B50" s="173" t="s">
        <v>764</v>
      </c>
      <c r="C50" s="168" t="s">
        <v>766</v>
      </c>
      <c r="D50" s="148">
        <v>210.58999999999997</v>
      </c>
      <c r="E50" s="148">
        <v>210.59999999999997</v>
      </c>
      <c r="F50" s="148">
        <v>217.14999999999998</v>
      </c>
      <c r="G50" s="148">
        <v>220.62999999999997</v>
      </c>
      <c r="H50" s="148">
        <v>221.80999999999997</v>
      </c>
      <c r="I50" s="148">
        <v>226.40999999999997</v>
      </c>
    </row>
    <row r="51" spans="1:16" ht="20.100000000000001" hidden="1" customHeight="1" x14ac:dyDescent="0.25">
      <c r="A51" s="173" t="s">
        <v>116</v>
      </c>
      <c r="B51" s="173" t="s">
        <v>118</v>
      </c>
      <c r="C51" s="168" t="s">
        <v>44</v>
      </c>
      <c r="D51" s="148">
        <v>0</v>
      </c>
      <c r="E51" s="148">
        <v>0</v>
      </c>
      <c r="F51" s="148">
        <v>0</v>
      </c>
      <c r="G51" s="148">
        <v>0</v>
      </c>
      <c r="H51" s="148">
        <v>0</v>
      </c>
      <c r="I51" s="148">
        <v>0</v>
      </c>
    </row>
    <row r="52" spans="1:16" ht="24.95" customHeight="1" x14ac:dyDescent="0.25">
      <c r="A52" s="173" t="s">
        <v>116</v>
      </c>
      <c r="B52" s="173" t="s">
        <v>120</v>
      </c>
      <c r="C52" s="168" t="s">
        <v>45</v>
      </c>
      <c r="D52" s="148">
        <v>0</v>
      </c>
      <c r="E52" s="148">
        <v>0</v>
      </c>
      <c r="F52" s="148">
        <v>0</v>
      </c>
      <c r="G52" s="148">
        <v>0</v>
      </c>
      <c r="H52" s="148">
        <v>0</v>
      </c>
      <c r="I52" s="148">
        <v>0</v>
      </c>
    </row>
    <row r="53" spans="1:16" ht="24.95" customHeight="1" x14ac:dyDescent="0.25">
      <c r="A53" s="173" t="s">
        <v>117</v>
      </c>
      <c r="B53" s="173" t="s">
        <v>763</v>
      </c>
      <c r="C53" s="168" t="s">
        <v>765</v>
      </c>
      <c r="D53" s="148">
        <v>149.32999999999998</v>
      </c>
      <c r="E53" s="148">
        <v>150.22999999999999</v>
      </c>
      <c r="F53" s="148">
        <v>156.91</v>
      </c>
      <c r="G53" s="148">
        <v>156.59</v>
      </c>
      <c r="H53" s="148">
        <v>156.59</v>
      </c>
      <c r="I53" s="148">
        <v>156.59</v>
      </c>
    </row>
    <row r="54" spans="1:16" ht="30.75" customHeight="1" x14ac:dyDescent="0.25">
      <c r="A54" s="173" t="s">
        <v>119</v>
      </c>
      <c r="B54" s="173" t="s">
        <v>123</v>
      </c>
      <c r="C54" s="168" t="s">
        <v>46</v>
      </c>
      <c r="D54" s="148">
        <v>217.82</v>
      </c>
      <c r="E54" s="148">
        <v>217.73</v>
      </c>
      <c r="F54" s="148">
        <v>220.98</v>
      </c>
      <c r="G54" s="148">
        <v>225.82999999999998</v>
      </c>
      <c r="H54" s="148">
        <v>283.83</v>
      </c>
      <c r="I54" s="148">
        <v>294.66999999999996</v>
      </c>
    </row>
    <row r="55" spans="1:16" ht="24.95" customHeight="1" x14ac:dyDescent="0.25">
      <c r="A55" s="173" t="s">
        <v>121</v>
      </c>
      <c r="B55" s="173" t="s">
        <v>868</v>
      </c>
      <c r="C55" s="168"/>
      <c r="D55" s="148">
        <v>8612.4900000000016</v>
      </c>
      <c r="E55" s="148">
        <v>8606.94</v>
      </c>
      <c r="F55" s="148">
        <v>8606.380000000001</v>
      </c>
      <c r="G55" s="148">
        <v>8604.2300000000014</v>
      </c>
      <c r="H55" s="148">
        <v>8595.0700000000015</v>
      </c>
      <c r="I55" s="148">
        <v>8592.4900000000016</v>
      </c>
      <c r="K55" s="93"/>
      <c r="L55" s="93"/>
      <c r="M55" s="93"/>
      <c r="N55" s="93"/>
      <c r="O55" s="93"/>
      <c r="P55" s="93"/>
    </row>
    <row r="56" spans="1:16" s="42" customFormat="1" ht="25.5" x14ac:dyDescent="0.25">
      <c r="A56" s="41" t="s">
        <v>304</v>
      </c>
      <c r="B56" s="40" t="s">
        <v>125</v>
      </c>
      <c r="C56" s="41" t="s">
        <v>47</v>
      </c>
      <c r="D56" s="87">
        <v>15.769999999999998</v>
      </c>
      <c r="E56" s="87">
        <v>15.769999999999998</v>
      </c>
      <c r="F56" s="87">
        <v>15.769999999999998</v>
      </c>
      <c r="G56" s="87">
        <v>15.769999999999998</v>
      </c>
      <c r="H56" s="87">
        <v>15.769999999999998</v>
      </c>
      <c r="I56" s="87">
        <v>15.769999999999998</v>
      </c>
    </row>
    <row r="57" spans="1:16" s="42" customFormat="1" ht="24.95" hidden="1" customHeight="1" x14ac:dyDescent="0.25">
      <c r="A57" s="41" t="s">
        <v>304</v>
      </c>
      <c r="B57" s="40" t="s">
        <v>127</v>
      </c>
      <c r="C57" s="41" t="s">
        <v>48</v>
      </c>
      <c r="D57" s="87">
        <v>0</v>
      </c>
      <c r="E57" s="87">
        <v>0</v>
      </c>
      <c r="F57" s="87">
        <v>0</v>
      </c>
      <c r="G57" s="87">
        <v>0</v>
      </c>
      <c r="H57" s="87">
        <v>0</v>
      </c>
      <c r="I57" s="87">
        <v>0</v>
      </c>
    </row>
    <row r="58" spans="1:16" s="42" customFormat="1" ht="24.95" hidden="1" customHeight="1" x14ac:dyDescent="0.25">
      <c r="A58" s="41" t="s">
        <v>304</v>
      </c>
      <c r="B58" s="40" t="s">
        <v>129</v>
      </c>
      <c r="C58" s="41" t="s">
        <v>49</v>
      </c>
      <c r="D58" s="87">
        <v>0</v>
      </c>
      <c r="E58" s="87">
        <v>0</v>
      </c>
      <c r="F58" s="87">
        <v>0</v>
      </c>
      <c r="G58" s="87">
        <v>0</v>
      </c>
      <c r="H58" s="87">
        <v>0</v>
      </c>
      <c r="I58" s="87">
        <v>0</v>
      </c>
    </row>
    <row r="59" spans="1:16" s="42" customFormat="1" ht="24.95" hidden="1" customHeight="1" x14ac:dyDescent="0.25">
      <c r="A59" s="41" t="s">
        <v>304</v>
      </c>
      <c r="B59" s="40" t="s">
        <v>131</v>
      </c>
      <c r="C59" s="41" t="s">
        <v>50</v>
      </c>
      <c r="D59" s="87">
        <v>0</v>
      </c>
      <c r="E59" s="87">
        <v>0</v>
      </c>
      <c r="F59" s="87">
        <v>0</v>
      </c>
      <c r="G59" s="87">
        <v>0</v>
      </c>
      <c r="H59" s="87">
        <v>0</v>
      </c>
      <c r="I59" s="87">
        <v>0</v>
      </c>
    </row>
    <row r="60" spans="1:16" s="42" customFormat="1" ht="24.95" customHeight="1" x14ac:dyDescent="0.25">
      <c r="A60" s="41" t="s">
        <v>304</v>
      </c>
      <c r="B60" s="40" t="s">
        <v>768</v>
      </c>
      <c r="C60" s="41" t="s">
        <v>51</v>
      </c>
      <c r="D60" s="87">
        <v>8567.17</v>
      </c>
      <c r="E60" s="87">
        <v>8561.619999999999</v>
      </c>
      <c r="F60" s="87">
        <v>8561.06</v>
      </c>
      <c r="G60" s="87">
        <v>8558.91</v>
      </c>
      <c r="H60" s="87">
        <v>8549.75</v>
      </c>
      <c r="I60" s="87">
        <v>8547.17</v>
      </c>
    </row>
    <row r="61" spans="1:16" s="42" customFormat="1" ht="24.95" customHeight="1" x14ac:dyDescent="0.25">
      <c r="A61" s="41" t="s">
        <v>304</v>
      </c>
      <c r="B61" s="40" t="s">
        <v>133</v>
      </c>
      <c r="C61" s="41" t="s">
        <v>52</v>
      </c>
      <c r="D61" s="87">
        <v>5.6</v>
      </c>
      <c r="E61" s="87">
        <v>5.6</v>
      </c>
      <c r="F61" s="87">
        <v>5.6</v>
      </c>
      <c r="G61" s="87">
        <v>5.6</v>
      </c>
      <c r="H61" s="87">
        <v>5.6</v>
      </c>
      <c r="I61" s="87">
        <v>5.6</v>
      </c>
    </row>
    <row r="62" spans="1:16" s="42" customFormat="1" ht="24.95" customHeight="1" x14ac:dyDescent="0.25">
      <c r="A62" s="41" t="s">
        <v>304</v>
      </c>
      <c r="B62" s="40" t="s">
        <v>135</v>
      </c>
      <c r="C62" s="41" t="s">
        <v>53</v>
      </c>
      <c r="D62" s="87">
        <v>23.95</v>
      </c>
      <c r="E62" s="87">
        <v>23.95</v>
      </c>
      <c r="F62" s="87">
        <v>23.95</v>
      </c>
      <c r="G62" s="87">
        <v>23.95</v>
      </c>
      <c r="H62" s="87">
        <v>23.95</v>
      </c>
      <c r="I62" s="87">
        <v>23.95</v>
      </c>
    </row>
    <row r="63" spans="1:16" s="38" customFormat="1" ht="24.95" customHeight="1" x14ac:dyDescent="0.25">
      <c r="A63" s="43">
        <v>3</v>
      </c>
      <c r="B63" s="44" t="s">
        <v>136</v>
      </c>
      <c r="C63" s="169" t="s">
        <v>54</v>
      </c>
      <c r="D63" s="147">
        <v>98.320000000000007</v>
      </c>
      <c r="E63" s="147">
        <v>98.320000000000007</v>
      </c>
      <c r="F63" s="147">
        <v>73.19</v>
      </c>
      <c r="G63" s="147">
        <v>56.19</v>
      </c>
      <c r="H63" s="147">
        <v>30.409999999999997</v>
      </c>
      <c r="I63" s="147">
        <v>0</v>
      </c>
    </row>
    <row r="64" spans="1:16" s="38" customFormat="1" ht="24.95" customHeight="1" x14ac:dyDescent="0.25">
      <c r="A64" s="44">
        <v>4</v>
      </c>
      <c r="B64" s="44" t="s">
        <v>164</v>
      </c>
      <c r="C64" s="45" t="s">
        <v>165</v>
      </c>
      <c r="D64" s="147">
        <v>0</v>
      </c>
      <c r="E64" s="147"/>
      <c r="F64" s="147"/>
      <c r="G64" s="147">
        <v>200</v>
      </c>
      <c r="H64" s="147">
        <v>200</v>
      </c>
      <c r="I64" s="147">
        <v>200</v>
      </c>
    </row>
    <row r="65" spans="1:9" s="38" customFormat="1" ht="24.95" customHeight="1" x14ac:dyDescent="0.25">
      <c r="A65" s="44">
        <v>5</v>
      </c>
      <c r="B65" s="44" t="s">
        <v>166</v>
      </c>
      <c r="C65" s="45" t="s">
        <v>167</v>
      </c>
      <c r="D65" s="147">
        <v>0</v>
      </c>
      <c r="E65" s="147"/>
      <c r="F65" s="147"/>
      <c r="G65" s="147"/>
      <c r="H65" s="147"/>
      <c r="I65" s="147"/>
    </row>
    <row r="66" spans="1:9" s="38" customFormat="1" ht="30" customHeight="1" x14ac:dyDescent="0.25">
      <c r="A66" s="44">
        <v>6</v>
      </c>
      <c r="B66" s="44" t="s">
        <v>168</v>
      </c>
      <c r="C66" s="45" t="s">
        <v>169</v>
      </c>
      <c r="D66" s="147">
        <v>47246.33</v>
      </c>
      <c r="E66" s="147">
        <v>47246.33</v>
      </c>
      <c r="F66" s="147">
        <v>47246.33</v>
      </c>
      <c r="G66" s="147">
        <v>47246.33</v>
      </c>
      <c r="H66" s="147">
        <v>47246.33</v>
      </c>
      <c r="I66" s="147">
        <v>58959.32</v>
      </c>
    </row>
    <row r="67" spans="1:9" ht="23.25" customHeight="1" x14ac:dyDescent="0.25">
      <c r="A67" s="202" t="s">
        <v>896</v>
      </c>
      <c r="B67" s="202"/>
      <c r="C67" s="202"/>
      <c r="D67" s="202"/>
      <c r="E67" s="202"/>
      <c r="F67" s="202"/>
      <c r="G67" s="202"/>
      <c r="H67" s="202"/>
      <c r="I67" s="202"/>
    </row>
    <row r="68" spans="1:9" x14ac:dyDescent="0.25">
      <c r="A68" s="191" t="s">
        <v>904</v>
      </c>
      <c r="B68" s="191"/>
      <c r="C68" s="191"/>
      <c r="D68" s="191"/>
      <c r="E68" s="191"/>
      <c r="F68" s="191"/>
      <c r="G68" s="191"/>
      <c r="H68" s="191"/>
      <c r="I68" s="191"/>
    </row>
  </sheetData>
  <mergeCells count="10">
    <mergeCell ref="A68:I68"/>
    <mergeCell ref="A67:I67"/>
    <mergeCell ref="A1:B1"/>
    <mergeCell ref="A2:I2"/>
    <mergeCell ref="A3:I3"/>
    <mergeCell ref="A4:A5"/>
    <mergeCell ref="B4:B5"/>
    <mergeCell ref="C4:C5"/>
    <mergeCell ref="D4:D5"/>
    <mergeCell ref="E4:I4"/>
  </mergeCells>
  <printOptions horizontalCentered="1"/>
  <pageMargins left="0.70866141732283472" right="0.23622047244094491" top="0.39370078740157483" bottom="0.39370078740157483" header="0.31496062992125984" footer="0.11811023622047245"/>
  <pageSetup paperSize="9" firstPageNumber="13" orientation="portrait" useFirstPageNumber="1" r:id="rId1"/>
  <headerFooter>
    <oddFooter>&amp;L&amp;"Times New Roman,Regular"Biểu 07/CT&amp;R&amp;"Times New Roman,Regular"Trang &amp;P</oddFooter>
  </headerFooter>
  <ignoredErrors>
    <ignoredError sqref="E10:I10 E8:I8 D32:I32 D8:D10 D22:I22" formulaRange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71"/>
  <sheetViews>
    <sheetView showZeros="0" zoomScaleNormal="100" workbookViewId="0">
      <pane xSplit="7" ySplit="6" topLeftCell="H47" activePane="bottomRight" state="frozen"/>
      <selection activeCell="F7" sqref="F7"/>
      <selection pane="topRight" activeCell="F7" sqref="F7"/>
      <selection pane="bottomLeft" activeCell="F7" sqref="F7"/>
      <selection pane="bottomRight" activeCell="S21" sqref="S21"/>
    </sheetView>
  </sheetViews>
  <sheetFormatPr defaultColWidth="9.140625" defaultRowHeight="12.75" x14ac:dyDescent="0.25"/>
  <cols>
    <col min="1" max="1" width="5.140625" style="33" customWidth="1"/>
    <col min="2" max="2" width="49.7109375" style="33" customWidth="1"/>
    <col min="3" max="3" width="6.85546875" style="149" customWidth="1"/>
    <col min="4" max="4" width="9.7109375" style="33" hidden="1" customWidth="1"/>
    <col min="5" max="5" width="11.85546875" style="33" hidden="1" customWidth="1"/>
    <col min="6" max="6" width="12.140625" style="33" bestFit="1" customWidth="1"/>
    <col min="7" max="7" width="8.42578125" style="33" hidden="1" customWidth="1"/>
    <col min="8" max="8" width="7.42578125" style="33" bestFit="1" customWidth="1"/>
    <col min="9" max="9" width="7.28515625" style="33" bestFit="1" customWidth="1"/>
    <col min="10" max="10" width="6.42578125" style="33" bestFit="1" customWidth="1"/>
    <col min="11" max="11" width="6.5703125" style="33" bestFit="1" customWidth="1"/>
    <col min="12" max="12" width="7.42578125" style="33" bestFit="1" customWidth="1"/>
    <col min="13" max="13" width="8.5703125" style="33" customWidth="1"/>
    <col min="14" max="14" width="7" style="33" bestFit="1" customWidth="1"/>
    <col min="15" max="16" width="7.28515625" style="33" bestFit="1" customWidth="1"/>
    <col min="17" max="16384" width="9.140625" style="33"/>
  </cols>
  <sheetData>
    <row r="1" spans="1:16" ht="16.5" customHeight="1" x14ac:dyDescent="0.25">
      <c r="A1" s="192" t="s">
        <v>229</v>
      </c>
      <c r="B1" s="192"/>
    </row>
    <row r="2" spans="1:16" ht="13.5" customHeight="1" x14ac:dyDescent="0.25">
      <c r="A2" s="193" t="s">
        <v>621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</row>
    <row r="3" spans="1:16" ht="15" customHeight="1" x14ac:dyDescent="0.25">
      <c r="A3" s="203" t="s">
        <v>0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</row>
    <row r="4" spans="1:16" ht="24.95" customHeight="1" x14ac:dyDescent="0.25">
      <c r="A4" s="204" t="s">
        <v>138</v>
      </c>
      <c r="B4" s="194" t="s">
        <v>1</v>
      </c>
      <c r="C4" s="194" t="s">
        <v>2</v>
      </c>
      <c r="D4" s="196" t="s">
        <v>230</v>
      </c>
      <c r="E4" s="196" t="s">
        <v>807</v>
      </c>
      <c r="F4" s="196" t="s">
        <v>906</v>
      </c>
      <c r="G4" s="196" t="s">
        <v>180</v>
      </c>
      <c r="H4" s="198" t="s">
        <v>181</v>
      </c>
      <c r="I4" s="198"/>
      <c r="J4" s="198"/>
      <c r="K4" s="198"/>
      <c r="L4" s="198"/>
      <c r="M4" s="198"/>
      <c r="N4" s="198"/>
      <c r="O4" s="198"/>
      <c r="P4" s="198"/>
    </row>
    <row r="5" spans="1:16" ht="32.25" customHeight="1" x14ac:dyDescent="0.25">
      <c r="A5" s="204"/>
      <c r="B5" s="194"/>
      <c r="C5" s="195"/>
      <c r="D5" s="197"/>
      <c r="E5" s="197"/>
      <c r="F5" s="197"/>
      <c r="G5" s="196"/>
      <c r="H5" s="168" t="s">
        <v>284</v>
      </c>
      <c r="I5" s="168" t="s">
        <v>285</v>
      </c>
      <c r="J5" s="168" t="s">
        <v>286</v>
      </c>
      <c r="K5" s="168" t="s">
        <v>287</v>
      </c>
      <c r="L5" s="168" t="s">
        <v>288</v>
      </c>
      <c r="M5" s="168" t="s">
        <v>289</v>
      </c>
      <c r="N5" s="168" t="s">
        <v>290</v>
      </c>
      <c r="O5" s="168" t="s">
        <v>291</v>
      </c>
      <c r="P5" s="168" t="s">
        <v>292</v>
      </c>
    </row>
    <row r="6" spans="1:16" s="122" customFormat="1" ht="24.95" customHeight="1" x14ac:dyDescent="0.25">
      <c r="A6" s="121">
        <v>-1</v>
      </c>
      <c r="B6" s="121">
        <v>-2</v>
      </c>
      <c r="C6" s="121">
        <v>-3</v>
      </c>
      <c r="D6" s="121">
        <v>-4</v>
      </c>
      <c r="E6" s="121">
        <v>-5</v>
      </c>
      <c r="F6" s="121" t="s">
        <v>905</v>
      </c>
      <c r="G6" s="121"/>
      <c r="H6" s="121">
        <v>-5</v>
      </c>
      <c r="I6" s="121">
        <v>-6</v>
      </c>
      <c r="J6" s="121">
        <v>-7</v>
      </c>
      <c r="K6" s="121">
        <v>-8</v>
      </c>
      <c r="L6" s="121">
        <v>-9</v>
      </c>
      <c r="M6" s="121">
        <v>-10</v>
      </c>
      <c r="N6" s="121">
        <v>-11</v>
      </c>
      <c r="O6" s="121">
        <v>-12</v>
      </c>
      <c r="P6" s="121">
        <v>-13</v>
      </c>
    </row>
    <row r="7" spans="1:16" s="38" customFormat="1" ht="18.95" hidden="1" customHeight="1" x14ac:dyDescent="0.25">
      <c r="A7" s="36"/>
      <c r="B7" s="37" t="s">
        <v>162</v>
      </c>
      <c r="C7" s="37"/>
      <c r="D7" s="147"/>
      <c r="E7" s="147"/>
      <c r="F7" s="147">
        <f t="shared" ref="F7:F32" si="0">SUM(H7:P7)</f>
        <v>143896.60000000003</v>
      </c>
      <c r="G7" s="147">
        <f>G8+G22+G63</f>
        <v>99.999999999999986</v>
      </c>
      <c r="H7" s="147">
        <f>H8+H22+H63</f>
        <v>2923.33</v>
      </c>
      <c r="I7" s="147">
        <f t="shared" ref="I7:P7" si="1">I8+I22+I63</f>
        <v>7113.2300000000005</v>
      </c>
      <c r="J7" s="147">
        <f t="shared" si="1"/>
        <v>6680.55</v>
      </c>
      <c r="K7" s="147">
        <f t="shared" si="1"/>
        <v>13193.429999999998</v>
      </c>
      <c r="L7" s="147">
        <f t="shared" si="1"/>
        <v>12202.4</v>
      </c>
      <c r="M7" s="147">
        <f t="shared" si="1"/>
        <v>12526.380000000001</v>
      </c>
      <c r="N7" s="147">
        <f t="shared" si="1"/>
        <v>31981.49</v>
      </c>
      <c r="O7" s="147">
        <f t="shared" si="1"/>
        <v>26693.43</v>
      </c>
      <c r="P7" s="147">
        <f t="shared" si="1"/>
        <v>30582.36</v>
      </c>
    </row>
    <row r="8" spans="1:16" s="38" customFormat="1" ht="24.95" customHeight="1" x14ac:dyDescent="0.25">
      <c r="A8" s="39">
        <v>1</v>
      </c>
      <c r="B8" s="39" t="s">
        <v>56</v>
      </c>
      <c r="C8" s="169" t="s">
        <v>5</v>
      </c>
      <c r="D8" s="147">
        <v>111018</v>
      </c>
      <c r="E8" s="147">
        <f>F8-D8</f>
        <v>-1328.3999999999942</v>
      </c>
      <c r="F8" s="147">
        <f t="shared" si="0"/>
        <v>109689.60000000001</v>
      </c>
      <c r="G8" s="79">
        <f>F8/$F$7*100</f>
        <v>76.228069321999257</v>
      </c>
      <c r="H8" s="147">
        <f>H10+SUM(H14:H21)</f>
        <v>310.66999999999996</v>
      </c>
      <c r="I8" s="147">
        <f t="shared" ref="I8:P8" si="2">I10+SUM(I14:I21)</f>
        <v>3079.2100000000005</v>
      </c>
      <c r="J8" s="147">
        <f t="shared" si="2"/>
        <v>2745.94</v>
      </c>
      <c r="K8" s="147">
        <f t="shared" si="2"/>
        <v>8821.7599999999984</v>
      </c>
      <c r="L8" s="147">
        <f t="shared" si="2"/>
        <v>7387.6299999999992</v>
      </c>
      <c r="M8" s="147">
        <f t="shared" si="2"/>
        <v>10122.91</v>
      </c>
      <c r="N8" s="147">
        <f t="shared" si="2"/>
        <v>27807.010000000002</v>
      </c>
      <c r="O8" s="147">
        <f t="shared" si="2"/>
        <v>22744.89</v>
      </c>
      <c r="P8" s="147">
        <f t="shared" si="2"/>
        <v>26669.579999999998</v>
      </c>
    </row>
    <row r="9" spans="1:16" s="42" customFormat="1" ht="18.95" hidden="1" customHeight="1" x14ac:dyDescent="0.25">
      <c r="A9" s="40"/>
      <c r="B9" s="40" t="s">
        <v>163</v>
      </c>
      <c r="C9" s="41"/>
      <c r="D9" s="87"/>
      <c r="E9" s="87"/>
      <c r="F9" s="87"/>
      <c r="G9" s="85"/>
      <c r="H9" s="87"/>
      <c r="I9" s="87"/>
      <c r="J9" s="87"/>
      <c r="K9" s="87"/>
      <c r="L9" s="87"/>
      <c r="M9" s="87"/>
      <c r="N9" s="87"/>
      <c r="O9" s="87"/>
      <c r="P9" s="87"/>
    </row>
    <row r="10" spans="1:16" ht="24.95" customHeight="1" x14ac:dyDescent="0.25">
      <c r="A10" s="173" t="s">
        <v>57</v>
      </c>
      <c r="B10" s="173" t="s">
        <v>58</v>
      </c>
      <c r="C10" s="168" t="s">
        <v>6</v>
      </c>
      <c r="D10" s="148">
        <v>76530</v>
      </c>
      <c r="E10" s="148">
        <f t="shared" ref="E10:E67" si="3">F10-D10</f>
        <v>0</v>
      </c>
      <c r="F10" s="148">
        <f t="shared" si="0"/>
        <v>76530</v>
      </c>
      <c r="G10" s="74">
        <f>F10/$F$8*100</f>
        <v>69.769604410992471</v>
      </c>
      <c r="H10" s="148">
        <f>SUM(H11:H13)</f>
        <v>0</v>
      </c>
      <c r="I10" s="148">
        <f t="shared" ref="I10:P10" si="4">SUM(I11:I13)</f>
        <v>0</v>
      </c>
      <c r="J10" s="148">
        <f t="shared" si="4"/>
        <v>0</v>
      </c>
      <c r="K10" s="148">
        <f t="shared" si="4"/>
        <v>4063.5599999999995</v>
      </c>
      <c r="L10" s="148">
        <f t="shared" si="4"/>
        <v>3850.8999999999996</v>
      </c>
      <c r="M10" s="148">
        <f t="shared" si="4"/>
        <v>1462.7699999999998</v>
      </c>
      <c r="N10" s="148">
        <f t="shared" si="4"/>
        <v>24894.880000000001</v>
      </c>
      <c r="O10" s="148">
        <f t="shared" si="4"/>
        <v>18722.87</v>
      </c>
      <c r="P10" s="148">
        <f t="shared" si="4"/>
        <v>23535.019999999997</v>
      </c>
    </row>
    <row r="11" spans="1:16" s="42" customFormat="1" ht="24.95" customHeight="1" x14ac:dyDescent="0.25">
      <c r="A11" s="40"/>
      <c r="B11" s="40" t="s">
        <v>59</v>
      </c>
      <c r="C11" s="41" t="s">
        <v>7</v>
      </c>
      <c r="D11" s="87">
        <v>76530</v>
      </c>
      <c r="E11" s="87">
        <f>F11-D11</f>
        <v>0</v>
      </c>
      <c r="F11" s="87">
        <f t="shared" si="0"/>
        <v>76530</v>
      </c>
      <c r="G11" s="85">
        <f t="shared" ref="G11:G21" si="5">F11/$F$8*100</f>
        <v>69.769604410992471</v>
      </c>
      <c r="H11" s="87">
        <v>0</v>
      </c>
      <c r="I11" s="87">
        <v>0</v>
      </c>
      <c r="J11" s="87">
        <v>0</v>
      </c>
      <c r="K11" s="87">
        <v>4063.5599999999995</v>
      </c>
      <c r="L11" s="87">
        <v>3850.8999999999996</v>
      </c>
      <c r="M11" s="87">
        <v>1462.7699999999998</v>
      </c>
      <c r="N11" s="87">
        <v>24894.880000000001</v>
      </c>
      <c r="O11" s="87">
        <v>18722.87</v>
      </c>
      <c r="P11" s="87">
        <v>23535.019999999997</v>
      </c>
    </row>
    <row r="12" spans="1:16" s="42" customFormat="1" ht="20.100000000000001" hidden="1" customHeight="1" x14ac:dyDescent="0.25">
      <c r="A12" s="40"/>
      <c r="B12" s="40" t="s">
        <v>60</v>
      </c>
      <c r="C12" s="41" t="s">
        <v>8</v>
      </c>
      <c r="D12" s="87"/>
      <c r="E12" s="87">
        <f t="shared" si="3"/>
        <v>0</v>
      </c>
      <c r="F12" s="87">
        <f t="shared" si="0"/>
        <v>0</v>
      </c>
      <c r="G12" s="85">
        <f t="shared" si="5"/>
        <v>0</v>
      </c>
      <c r="H12" s="148">
        <v>0</v>
      </c>
      <c r="I12" s="148">
        <v>0</v>
      </c>
      <c r="J12" s="148">
        <v>0</v>
      </c>
      <c r="K12" s="148">
        <v>0</v>
      </c>
      <c r="L12" s="148">
        <v>0</v>
      </c>
      <c r="M12" s="148">
        <v>0</v>
      </c>
      <c r="N12" s="148">
        <v>0</v>
      </c>
      <c r="O12" s="148">
        <v>0</v>
      </c>
      <c r="P12" s="148">
        <v>0</v>
      </c>
    </row>
    <row r="13" spans="1:16" s="42" customFormat="1" ht="20.100000000000001" hidden="1" customHeight="1" x14ac:dyDescent="0.25">
      <c r="A13" s="40"/>
      <c r="B13" s="40" t="s">
        <v>61</v>
      </c>
      <c r="C13" s="41" t="s">
        <v>9</v>
      </c>
      <c r="D13" s="87"/>
      <c r="E13" s="87">
        <f t="shared" si="3"/>
        <v>0</v>
      </c>
      <c r="F13" s="87">
        <f t="shared" si="0"/>
        <v>0</v>
      </c>
      <c r="G13" s="85">
        <f t="shared" si="5"/>
        <v>0</v>
      </c>
      <c r="H13" s="148">
        <v>0</v>
      </c>
      <c r="I13" s="148">
        <v>0</v>
      </c>
      <c r="J13" s="148">
        <v>0</v>
      </c>
      <c r="K13" s="148">
        <v>0</v>
      </c>
      <c r="L13" s="148">
        <v>0</v>
      </c>
      <c r="M13" s="148">
        <v>0</v>
      </c>
      <c r="N13" s="148">
        <v>0</v>
      </c>
      <c r="O13" s="148">
        <v>0</v>
      </c>
      <c r="P13" s="148">
        <v>0</v>
      </c>
    </row>
    <row r="14" spans="1:16" ht="24.95" customHeight="1" x14ac:dyDescent="0.25">
      <c r="A14" s="173" t="s">
        <v>62</v>
      </c>
      <c r="B14" s="173" t="s">
        <v>63</v>
      </c>
      <c r="C14" s="168" t="s">
        <v>10</v>
      </c>
      <c r="D14" s="148"/>
      <c r="E14" s="148">
        <f t="shared" si="3"/>
        <v>2044.2</v>
      </c>
      <c r="F14" s="148">
        <f t="shared" si="0"/>
        <v>2044.2</v>
      </c>
      <c r="G14" s="74">
        <f t="shared" si="5"/>
        <v>1.8636224400490109</v>
      </c>
      <c r="H14" s="148">
        <v>0</v>
      </c>
      <c r="I14" s="148">
        <v>154.29</v>
      </c>
      <c r="J14" s="148">
        <v>273.94</v>
      </c>
      <c r="K14" s="148">
        <v>276.65999999999997</v>
      </c>
      <c r="L14" s="148">
        <v>323.5</v>
      </c>
      <c r="M14" s="148">
        <v>177.2</v>
      </c>
      <c r="N14" s="148">
        <v>522.47</v>
      </c>
      <c r="O14" s="148">
        <v>94.64</v>
      </c>
      <c r="P14" s="148">
        <v>221.5</v>
      </c>
    </row>
    <row r="15" spans="1:16" ht="24.95" customHeight="1" x14ac:dyDescent="0.25">
      <c r="A15" s="173" t="s">
        <v>64</v>
      </c>
      <c r="B15" s="173" t="s">
        <v>65</v>
      </c>
      <c r="C15" s="168" t="s">
        <v>11</v>
      </c>
      <c r="D15" s="148"/>
      <c r="E15" s="148">
        <f t="shared" si="3"/>
        <v>29241.86</v>
      </c>
      <c r="F15" s="148">
        <f t="shared" si="0"/>
        <v>29241.86</v>
      </c>
      <c r="G15" s="74">
        <f t="shared" si="5"/>
        <v>26.658735194585446</v>
      </c>
      <c r="H15" s="148">
        <v>295.46999999999997</v>
      </c>
      <c r="I15" s="148">
        <v>2883.0600000000004</v>
      </c>
      <c r="J15" s="148">
        <v>2443.9899999999998</v>
      </c>
      <c r="K15" s="148">
        <v>4323.68</v>
      </c>
      <c r="L15" s="148">
        <v>2762.27</v>
      </c>
      <c r="M15" s="148">
        <v>8481.9499999999989</v>
      </c>
      <c r="N15" s="148">
        <v>1784.2</v>
      </c>
      <c r="O15" s="148">
        <v>3794.86</v>
      </c>
      <c r="P15" s="148">
        <v>2472.38</v>
      </c>
    </row>
    <row r="16" spans="1:16" ht="24.95" customHeight="1" x14ac:dyDescent="0.25">
      <c r="A16" s="173" t="s">
        <v>66</v>
      </c>
      <c r="B16" s="173" t="s">
        <v>67</v>
      </c>
      <c r="C16" s="168" t="s">
        <v>12</v>
      </c>
      <c r="D16" s="148"/>
      <c r="E16" s="148">
        <f t="shared" si="3"/>
        <v>0</v>
      </c>
      <c r="F16" s="148">
        <f t="shared" si="0"/>
        <v>0</v>
      </c>
      <c r="G16" s="74">
        <f t="shared" si="5"/>
        <v>0</v>
      </c>
      <c r="H16" s="148">
        <v>0</v>
      </c>
      <c r="I16" s="148">
        <v>0</v>
      </c>
      <c r="J16" s="148">
        <v>0</v>
      </c>
      <c r="K16" s="148">
        <v>0</v>
      </c>
      <c r="L16" s="148">
        <v>0</v>
      </c>
      <c r="M16" s="148">
        <v>0</v>
      </c>
      <c r="N16" s="148">
        <v>0</v>
      </c>
      <c r="O16" s="148">
        <v>0</v>
      </c>
      <c r="P16" s="148">
        <v>0</v>
      </c>
    </row>
    <row r="17" spans="1:16" ht="24.95" customHeight="1" x14ac:dyDescent="0.25">
      <c r="A17" s="173" t="s">
        <v>68</v>
      </c>
      <c r="B17" s="173" t="s">
        <v>69</v>
      </c>
      <c r="C17" s="168" t="s">
        <v>13</v>
      </c>
      <c r="D17" s="148"/>
      <c r="E17" s="148">
        <f t="shared" si="3"/>
        <v>0</v>
      </c>
      <c r="F17" s="148">
        <f t="shared" si="0"/>
        <v>0</v>
      </c>
      <c r="G17" s="74">
        <f t="shared" si="5"/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148">
        <v>0</v>
      </c>
      <c r="O17" s="148">
        <v>0</v>
      </c>
      <c r="P17" s="148">
        <v>0</v>
      </c>
    </row>
    <row r="18" spans="1:16" ht="24.95" customHeight="1" x14ac:dyDescent="0.25">
      <c r="A18" s="173" t="s">
        <v>70</v>
      </c>
      <c r="B18" s="173" t="s">
        <v>71</v>
      </c>
      <c r="C18" s="168" t="s">
        <v>14</v>
      </c>
      <c r="D18" s="148"/>
      <c r="E18" s="148">
        <f t="shared" si="3"/>
        <v>0</v>
      </c>
      <c r="F18" s="148">
        <f t="shared" si="0"/>
        <v>0</v>
      </c>
      <c r="G18" s="74">
        <f t="shared" si="5"/>
        <v>0</v>
      </c>
      <c r="H18" s="148">
        <v>0</v>
      </c>
      <c r="I18" s="148">
        <v>0</v>
      </c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8">
        <v>0</v>
      </c>
    </row>
    <row r="19" spans="1:16" ht="24.95" customHeight="1" x14ac:dyDescent="0.25">
      <c r="A19" s="173" t="s">
        <v>72</v>
      </c>
      <c r="B19" s="173" t="s">
        <v>73</v>
      </c>
      <c r="C19" s="168" t="s">
        <v>15</v>
      </c>
      <c r="D19" s="148">
        <v>1500</v>
      </c>
      <c r="E19" s="148">
        <f t="shared" si="3"/>
        <v>0</v>
      </c>
      <c r="F19" s="148">
        <f t="shared" si="0"/>
        <v>1500.0000000000002</v>
      </c>
      <c r="G19" s="74">
        <f t="shared" si="5"/>
        <v>1.367495186416944</v>
      </c>
      <c r="H19" s="148">
        <v>15.2</v>
      </c>
      <c r="I19" s="148">
        <v>41.65</v>
      </c>
      <c r="J19" s="148">
        <v>28.01</v>
      </c>
      <c r="K19" s="148">
        <v>157.16</v>
      </c>
      <c r="L19" s="148">
        <v>447.56</v>
      </c>
      <c r="M19" s="148">
        <v>0.99</v>
      </c>
      <c r="N19" s="148">
        <v>256.73000000000013</v>
      </c>
      <c r="O19" s="148">
        <v>112.52</v>
      </c>
      <c r="P19" s="148">
        <v>440.18</v>
      </c>
    </row>
    <row r="20" spans="1:16" ht="24.95" customHeight="1" x14ac:dyDescent="0.25">
      <c r="A20" s="173" t="s">
        <v>74</v>
      </c>
      <c r="B20" s="173" t="s">
        <v>75</v>
      </c>
      <c r="C20" s="168" t="s">
        <v>16</v>
      </c>
      <c r="D20" s="88"/>
      <c r="E20" s="148">
        <f t="shared" si="3"/>
        <v>0</v>
      </c>
      <c r="F20" s="148">
        <f t="shared" si="0"/>
        <v>0</v>
      </c>
      <c r="G20" s="74">
        <f t="shared" si="5"/>
        <v>0</v>
      </c>
      <c r="H20" s="148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</row>
    <row r="21" spans="1:16" ht="24.95" customHeight="1" x14ac:dyDescent="0.25">
      <c r="A21" s="173" t="s">
        <v>76</v>
      </c>
      <c r="B21" s="173" t="s">
        <v>77</v>
      </c>
      <c r="C21" s="168" t="s">
        <v>17</v>
      </c>
      <c r="D21" s="88"/>
      <c r="E21" s="148">
        <f t="shared" si="3"/>
        <v>373.54</v>
      </c>
      <c r="F21" s="148">
        <f t="shared" si="0"/>
        <v>373.54</v>
      </c>
      <c r="G21" s="74">
        <f t="shared" si="5"/>
        <v>0.34054276795612343</v>
      </c>
      <c r="H21" s="148">
        <v>0</v>
      </c>
      <c r="I21" s="148">
        <v>0.21</v>
      </c>
      <c r="J21" s="148">
        <v>0</v>
      </c>
      <c r="K21" s="148">
        <v>0.7</v>
      </c>
      <c r="L21" s="148">
        <v>3.4</v>
      </c>
      <c r="M21" s="148">
        <v>0</v>
      </c>
      <c r="N21" s="148">
        <v>348.73</v>
      </c>
      <c r="O21" s="148">
        <v>20</v>
      </c>
      <c r="P21" s="148">
        <v>0.5</v>
      </c>
    </row>
    <row r="22" spans="1:16" s="38" customFormat="1" ht="24.95" customHeight="1" x14ac:dyDescent="0.25">
      <c r="A22" s="39">
        <v>2</v>
      </c>
      <c r="B22" s="39" t="s">
        <v>78</v>
      </c>
      <c r="C22" s="169" t="s">
        <v>18</v>
      </c>
      <c r="D22" s="147">
        <v>32879</v>
      </c>
      <c r="E22" s="147">
        <f t="shared" si="3"/>
        <v>1328.0000000000073</v>
      </c>
      <c r="F22" s="147">
        <f t="shared" si="0"/>
        <v>34207.000000000007</v>
      </c>
      <c r="G22" s="79">
        <f>F22/$F$7*100</f>
        <v>23.771930678000729</v>
      </c>
      <c r="H22" s="147">
        <f>SUM(H24:H32)+SUM(H45:H55)</f>
        <v>2612.66</v>
      </c>
      <c r="I22" s="147">
        <f t="shared" ref="I22:P22" si="6">SUM(I24:I32)+SUM(I45:I55)</f>
        <v>4034.02</v>
      </c>
      <c r="J22" s="147">
        <f t="shared" si="6"/>
        <v>3934.61</v>
      </c>
      <c r="K22" s="147">
        <f t="shared" si="6"/>
        <v>4371.67</v>
      </c>
      <c r="L22" s="147">
        <f t="shared" si="6"/>
        <v>4814.7700000000004</v>
      </c>
      <c r="M22" s="147">
        <f t="shared" si="6"/>
        <v>2403.4700000000003</v>
      </c>
      <c r="N22" s="147">
        <f t="shared" si="6"/>
        <v>4174.4799999999996</v>
      </c>
      <c r="O22" s="147">
        <f t="shared" si="6"/>
        <v>3948.54</v>
      </c>
      <c r="P22" s="147">
        <f t="shared" si="6"/>
        <v>3912.7800000000007</v>
      </c>
    </row>
    <row r="23" spans="1:16" s="42" customFormat="1" ht="18.95" hidden="1" customHeight="1" x14ac:dyDescent="0.25">
      <c r="A23" s="40"/>
      <c r="B23" s="40" t="s">
        <v>163</v>
      </c>
      <c r="C23" s="41"/>
      <c r="D23" s="87"/>
      <c r="E23" s="87"/>
      <c r="F23" s="87"/>
      <c r="G23" s="85"/>
      <c r="H23" s="87"/>
      <c r="I23" s="87"/>
      <c r="J23" s="87"/>
      <c r="K23" s="87"/>
      <c r="L23" s="87"/>
      <c r="M23" s="87"/>
      <c r="N23" s="87"/>
      <c r="O23" s="87"/>
      <c r="P23" s="87"/>
    </row>
    <row r="24" spans="1:16" ht="24.95" customHeight="1" x14ac:dyDescent="0.25">
      <c r="A24" s="173" t="s">
        <v>79</v>
      </c>
      <c r="B24" s="173" t="s">
        <v>80</v>
      </c>
      <c r="C24" s="168" t="s">
        <v>19</v>
      </c>
      <c r="D24" s="148">
        <v>922</v>
      </c>
      <c r="E24" s="148">
        <f t="shared" si="3"/>
        <v>0</v>
      </c>
      <c r="F24" s="148">
        <f t="shared" si="0"/>
        <v>921.99999999999989</v>
      </c>
      <c r="G24" s="74">
        <f>F24/$F$22*100</f>
        <v>2.6953547519513541</v>
      </c>
      <c r="H24" s="148">
        <v>12.2</v>
      </c>
      <c r="I24" s="148">
        <v>360.54999999999995</v>
      </c>
      <c r="J24" s="148">
        <v>72.5</v>
      </c>
      <c r="K24" s="148">
        <v>62.32</v>
      </c>
      <c r="L24" s="148">
        <v>33.78</v>
      </c>
      <c r="M24" s="148">
        <v>80.61999999999999</v>
      </c>
      <c r="N24" s="148">
        <v>162.84</v>
      </c>
      <c r="O24" s="148">
        <v>116.63</v>
      </c>
      <c r="P24" s="148">
        <v>20.56</v>
      </c>
    </row>
    <row r="25" spans="1:16" ht="24.95" customHeight="1" x14ac:dyDescent="0.25">
      <c r="A25" s="173" t="s">
        <v>81</v>
      </c>
      <c r="B25" s="173" t="s">
        <v>82</v>
      </c>
      <c r="C25" s="168" t="s">
        <v>20</v>
      </c>
      <c r="D25" s="148">
        <v>165</v>
      </c>
      <c r="E25" s="148">
        <f t="shared" si="3"/>
        <v>0</v>
      </c>
      <c r="F25" s="148">
        <f t="shared" si="0"/>
        <v>165</v>
      </c>
      <c r="G25" s="74">
        <f t="shared" ref="G25:G62" si="7">F25/$F$22*100</f>
        <v>0.48235741222556777</v>
      </c>
      <c r="H25" s="148">
        <v>25.949999999999996</v>
      </c>
      <c r="I25" s="148">
        <v>63.78</v>
      </c>
      <c r="J25" s="148">
        <v>11.22</v>
      </c>
      <c r="K25" s="148">
        <v>9.81</v>
      </c>
      <c r="L25" s="148">
        <v>7.56</v>
      </c>
      <c r="M25" s="148">
        <v>17.490000000000002</v>
      </c>
      <c r="N25" s="148">
        <v>8.120000000000001</v>
      </c>
      <c r="O25" s="148">
        <v>11.66</v>
      </c>
      <c r="P25" s="148">
        <v>9.41</v>
      </c>
    </row>
    <row r="26" spans="1:16" ht="24.95" customHeight="1" x14ac:dyDescent="0.25">
      <c r="A26" s="173" t="s">
        <v>83</v>
      </c>
      <c r="B26" s="173" t="s">
        <v>84</v>
      </c>
      <c r="C26" s="168" t="s">
        <v>21</v>
      </c>
      <c r="D26" s="148">
        <v>2350</v>
      </c>
      <c r="E26" s="148">
        <f t="shared" si="3"/>
        <v>0</v>
      </c>
      <c r="F26" s="148">
        <f t="shared" si="0"/>
        <v>2350</v>
      </c>
      <c r="G26" s="74">
        <f t="shared" si="7"/>
        <v>6.8699389013944501</v>
      </c>
      <c r="H26" s="148">
        <v>0</v>
      </c>
      <c r="I26" s="148">
        <v>135.67000000000002</v>
      </c>
      <c r="J26" s="148">
        <v>463.30000000000007</v>
      </c>
      <c r="K26" s="148">
        <v>755</v>
      </c>
      <c r="L26" s="148">
        <v>392.03</v>
      </c>
      <c r="M26" s="148">
        <v>0</v>
      </c>
      <c r="N26" s="148">
        <v>0</v>
      </c>
      <c r="O26" s="148">
        <v>400</v>
      </c>
      <c r="P26" s="148">
        <v>204</v>
      </c>
    </row>
    <row r="27" spans="1:16" ht="24.95" customHeight="1" x14ac:dyDescent="0.25">
      <c r="A27" s="173" t="s">
        <v>85</v>
      </c>
      <c r="B27" s="173" t="s">
        <v>86</v>
      </c>
      <c r="C27" s="168" t="s">
        <v>22</v>
      </c>
      <c r="D27" s="148"/>
      <c r="E27" s="148">
        <f t="shared" si="3"/>
        <v>0</v>
      </c>
      <c r="F27" s="148">
        <f t="shared" si="0"/>
        <v>0</v>
      </c>
      <c r="G27" s="74">
        <f t="shared" si="7"/>
        <v>0</v>
      </c>
      <c r="H27" s="148">
        <v>0</v>
      </c>
      <c r="I27" s="148">
        <v>0</v>
      </c>
      <c r="J27" s="148">
        <v>0</v>
      </c>
      <c r="K27" s="148">
        <v>0</v>
      </c>
      <c r="L27" s="148">
        <v>0</v>
      </c>
      <c r="M27" s="148">
        <v>0</v>
      </c>
      <c r="N27" s="148">
        <v>0</v>
      </c>
      <c r="O27" s="148">
        <v>0</v>
      </c>
      <c r="P27" s="148">
        <v>0</v>
      </c>
    </row>
    <row r="28" spans="1:16" ht="24.95" customHeight="1" x14ac:dyDescent="0.25">
      <c r="A28" s="173" t="s">
        <v>87</v>
      </c>
      <c r="B28" s="173" t="s">
        <v>88</v>
      </c>
      <c r="C28" s="168" t="s">
        <v>23</v>
      </c>
      <c r="D28" s="148"/>
      <c r="E28" s="148">
        <f t="shared" si="3"/>
        <v>176</v>
      </c>
      <c r="F28" s="148">
        <f t="shared" si="0"/>
        <v>176</v>
      </c>
      <c r="G28" s="74">
        <f t="shared" si="7"/>
        <v>0.51451457304060566</v>
      </c>
      <c r="H28" s="148">
        <v>0</v>
      </c>
      <c r="I28" s="148">
        <v>46</v>
      </c>
      <c r="J28" s="148">
        <v>0</v>
      </c>
      <c r="K28" s="148">
        <v>0</v>
      </c>
      <c r="L28" s="148">
        <v>0</v>
      </c>
      <c r="M28" s="148">
        <v>30</v>
      </c>
      <c r="N28" s="148">
        <v>30</v>
      </c>
      <c r="O28" s="148">
        <v>25.000000000000004</v>
      </c>
      <c r="P28" s="148">
        <v>45</v>
      </c>
    </row>
    <row r="29" spans="1:16" ht="24.95" customHeight="1" x14ac:dyDescent="0.25">
      <c r="A29" s="173" t="s">
        <v>89</v>
      </c>
      <c r="B29" s="173" t="s">
        <v>90</v>
      </c>
      <c r="C29" s="168" t="s">
        <v>24</v>
      </c>
      <c r="D29" s="88"/>
      <c r="E29" s="148">
        <f t="shared" si="3"/>
        <v>319.29999999999995</v>
      </c>
      <c r="F29" s="148">
        <f t="shared" si="0"/>
        <v>319.29999999999995</v>
      </c>
      <c r="G29" s="74">
        <f t="shared" si="7"/>
        <v>0.93343467711287131</v>
      </c>
      <c r="H29" s="148">
        <v>93.86999999999999</v>
      </c>
      <c r="I29" s="148">
        <v>36.379999999999995</v>
      </c>
      <c r="J29" s="148">
        <v>103.03999999999999</v>
      </c>
      <c r="K29" s="148">
        <v>24.799999999999997</v>
      </c>
      <c r="L29" s="148">
        <v>17.439999999999998</v>
      </c>
      <c r="M29" s="148">
        <v>6.7999999999999989</v>
      </c>
      <c r="N29" s="148">
        <v>16.649999999999999</v>
      </c>
      <c r="O29" s="148">
        <v>13.060000000000002</v>
      </c>
      <c r="P29" s="148">
        <v>7.2600000000000007</v>
      </c>
    </row>
    <row r="30" spans="1:16" ht="24.95" customHeight="1" x14ac:dyDescent="0.25">
      <c r="A30" s="173" t="s">
        <v>91</v>
      </c>
      <c r="B30" s="173" t="s">
        <v>92</v>
      </c>
      <c r="C30" s="168" t="s">
        <v>25</v>
      </c>
      <c r="D30" s="148"/>
      <c r="E30" s="148">
        <f t="shared" si="3"/>
        <v>746.8</v>
      </c>
      <c r="F30" s="148">
        <f t="shared" si="0"/>
        <v>746.8</v>
      </c>
      <c r="G30" s="74">
        <f t="shared" si="7"/>
        <v>2.1831788815154787</v>
      </c>
      <c r="H30" s="148">
        <v>58.35</v>
      </c>
      <c r="I30" s="148">
        <v>88.039999999999992</v>
      </c>
      <c r="J30" s="148">
        <v>143.71</v>
      </c>
      <c r="K30" s="148">
        <v>110.77999999999999</v>
      </c>
      <c r="L30" s="148">
        <v>123.54999999999998</v>
      </c>
      <c r="M30" s="148">
        <v>39.210000000000008</v>
      </c>
      <c r="N30" s="148">
        <v>62.790000000000013</v>
      </c>
      <c r="O30" s="148">
        <v>61.470000000000006</v>
      </c>
      <c r="P30" s="148">
        <v>58.9</v>
      </c>
    </row>
    <row r="31" spans="1:16" ht="24.95" customHeight="1" x14ac:dyDescent="0.25">
      <c r="A31" s="173" t="s">
        <v>93</v>
      </c>
      <c r="B31" s="173" t="s">
        <v>94</v>
      </c>
      <c r="C31" s="168" t="s">
        <v>26</v>
      </c>
      <c r="D31" s="88"/>
      <c r="E31" s="148">
        <f t="shared" si="3"/>
        <v>0</v>
      </c>
      <c r="F31" s="148">
        <f t="shared" si="0"/>
        <v>0</v>
      </c>
      <c r="G31" s="74">
        <f t="shared" si="7"/>
        <v>0</v>
      </c>
      <c r="H31" s="148">
        <v>0</v>
      </c>
      <c r="I31" s="148">
        <v>0</v>
      </c>
      <c r="J31" s="148">
        <v>0</v>
      </c>
      <c r="K31" s="148">
        <v>0</v>
      </c>
      <c r="L31" s="148">
        <v>0</v>
      </c>
      <c r="M31" s="148">
        <v>0</v>
      </c>
      <c r="N31" s="148">
        <v>0</v>
      </c>
      <c r="O31" s="148">
        <v>0</v>
      </c>
      <c r="P31" s="148">
        <v>0</v>
      </c>
    </row>
    <row r="32" spans="1:16" ht="24.95" customHeight="1" x14ac:dyDescent="0.25">
      <c r="A32" s="173" t="s">
        <v>95</v>
      </c>
      <c r="B32" s="173" t="s">
        <v>869</v>
      </c>
      <c r="C32" s="168" t="s">
        <v>27</v>
      </c>
      <c r="D32" s="88">
        <v>11125</v>
      </c>
      <c r="E32" s="148">
        <f t="shared" si="3"/>
        <v>434.57999999999993</v>
      </c>
      <c r="F32" s="148">
        <f t="shared" si="0"/>
        <v>11559.58</v>
      </c>
      <c r="G32" s="74">
        <f t="shared" si="7"/>
        <v>33.793024819481388</v>
      </c>
      <c r="H32" s="88">
        <f>SUM(H34:H44)</f>
        <v>839.37999999999977</v>
      </c>
      <c r="I32" s="88">
        <f t="shared" ref="I32:P32" si="8">SUM(I34:I44)</f>
        <v>1204.1700000000003</v>
      </c>
      <c r="J32" s="88">
        <f t="shared" si="8"/>
        <v>1026.3700000000001</v>
      </c>
      <c r="K32" s="88">
        <f t="shared" si="8"/>
        <v>824.88000000000011</v>
      </c>
      <c r="L32" s="88">
        <f t="shared" si="8"/>
        <v>622.11999999999989</v>
      </c>
      <c r="M32" s="88">
        <f t="shared" si="8"/>
        <v>658.96999999999991</v>
      </c>
      <c r="N32" s="88">
        <f t="shared" si="8"/>
        <v>2010.0099999999998</v>
      </c>
      <c r="O32" s="88">
        <f t="shared" si="8"/>
        <v>1989.85</v>
      </c>
      <c r="P32" s="88">
        <f t="shared" si="8"/>
        <v>2383.8300000000004</v>
      </c>
    </row>
    <row r="33" spans="1:16" s="42" customFormat="1" ht="18.95" hidden="1" customHeight="1" x14ac:dyDescent="0.25">
      <c r="A33" s="40"/>
      <c r="B33" s="40" t="s">
        <v>688</v>
      </c>
      <c r="C33" s="41"/>
      <c r="D33" s="95"/>
      <c r="E33" s="87"/>
      <c r="F33" s="87"/>
      <c r="G33" s="85"/>
      <c r="H33" s="95"/>
      <c r="I33" s="95"/>
      <c r="J33" s="95"/>
      <c r="K33" s="95"/>
      <c r="L33" s="95"/>
      <c r="M33" s="95"/>
      <c r="N33" s="95"/>
      <c r="O33" s="95"/>
      <c r="P33" s="95"/>
    </row>
    <row r="34" spans="1:16" s="42" customFormat="1" ht="24.95" customHeight="1" x14ac:dyDescent="0.25">
      <c r="A34" s="41" t="s">
        <v>304</v>
      </c>
      <c r="B34" s="40" t="s">
        <v>96</v>
      </c>
      <c r="C34" s="41" t="s">
        <v>28</v>
      </c>
      <c r="D34" s="95">
        <v>177</v>
      </c>
      <c r="E34" s="87">
        <f t="shared" si="3"/>
        <v>0</v>
      </c>
      <c r="F34" s="87">
        <f t="shared" ref="F34:F45" si="9">SUM(H34:P34)</f>
        <v>177</v>
      </c>
      <c r="G34" s="85">
        <f t="shared" si="7"/>
        <v>0.51743795129651815</v>
      </c>
      <c r="H34" s="87">
        <v>38.99</v>
      </c>
      <c r="I34" s="87">
        <v>14.55</v>
      </c>
      <c r="J34" s="87">
        <v>55.480000000000004</v>
      </c>
      <c r="K34" s="87">
        <v>17.63</v>
      </c>
      <c r="L34" s="87">
        <v>6.51</v>
      </c>
      <c r="M34" s="87">
        <v>14.629999999999999</v>
      </c>
      <c r="N34" s="87">
        <v>7.5699999999999994</v>
      </c>
      <c r="O34" s="87">
        <v>16.75</v>
      </c>
      <c r="P34" s="87">
        <v>4.8900000000000006</v>
      </c>
    </row>
    <row r="35" spans="1:16" s="42" customFormat="1" ht="24.95" customHeight="1" x14ac:dyDescent="0.25">
      <c r="A35" s="41" t="s">
        <v>304</v>
      </c>
      <c r="B35" s="40" t="s">
        <v>97</v>
      </c>
      <c r="C35" s="41" t="s">
        <v>29</v>
      </c>
      <c r="D35" s="95">
        <v>138</v>
      </c>
      <c r="E35" s="87">
        <f t="shared" si="3"/>
        <v>0</v>
      </c>
      <c r="F35" s="87">
        <f t="shared" si="9"/>
        <v>137.99999999999997</v>
      </c>
      <c r="G35" s="85">
        <f t="shared" si="7"/>
        <v>0.40342619931592932</v>
      </c>
      <c r="H35" s="87">
        <v>62.66</v>
      </c>
      <c r="I35" s="87">
        <v>11.69</v>
      </c>
      <c r="J35" s="87">
        <v>18.63</v>
      </c>
      <c r="K35" s="87">
        <v>12.55</v>
      </c>
      <c r="L35" s="87">
        <v>5.94</v>
      </c>
      <c r="M35" s="87">
        <v>2.99</v>
      </c>
      <c r="N35" s="87">
        <v>12.83</v>
      </c>
      <c r="O35" s="87">
        <v>5.24</v>
      </c>
      <c r="P35" s="87">
        <v>5.47</v>
      </c>
    </row>
    <row r="36" spans="1:16" s="42" customFormat="1" ht="24.95" customHeight="1" x14ac:dyDescent="0.25">
      <c r="A36" s="41" t="s">
        <v>304</v>
      </c>
      <c r="B36" s="40" t="s">
        <v>98</v>
      </c>
      <c r="C36" s="41" t="s">
        <v>30</v>
      </c>
      <c r="D36" s="95">
        <v>1211</v>
      </c>
      <c r="E36" s="87">
        <f t="shared" si="3"/>
        <v>0</v>
      </c>
      <c r="F36" s="87">
        <f t="shared" si="9"/>
        <v>1211</v>
      </c>
      <c r="G36" s="85">
        <f t="shared" si="7"/>
        <v>3.540211067910076</v>
      </c>
      <c r="H36" s="87">
        <v>238.58999999999997</v>
      </c>
      <c r="I36" s="87">
        <v>220.82999999999998</v>
      </c>
      <c r="J36" s="87">
        <v>112.4</v>
      </c>
      <c r="K36" s="87">
        <v>105.13</v>
      </c>
      <c r="L36" s="87">
        <v>116.98</v>
      </c>
      <c r="M36" s="87">
        <v>80.099999999999994</v>
      </c>
      <c r="N36" s="87">
        <v>133.01000000000002</v>
      </c>
      <c r="O36" s="87">
        <v>96.53</v>
      </c>
      <c r="P36" s="87">
        <v>107.42999999999999</v>
      </c>
    </row>
    <row r="37" spans="1:16" s="42" customFormat="1" ht="24.95" customHeight="1" x14ac:dyDescent="0.25">
      <c r="A37" s="41" t="s">
        <v>304</v>
      </c>
      <c r="B37" s="40" t="s">
        <v>99</v>
      </c>
      <c r="C37" s="41" t="s">
        <v>31</v>
      </c>
      <c r="D37" s="95">
        <v>591</v>
      </c>
      <c r="E37" s="87">
        <f t="shared" si="3"/>
        <v>0</v>
      </c>
      <c r="F37" s="87">
        <f t="shared" si="9"/>
        <v>591</v>
      </c>
      <c r="G37" s="85">
        <f t="shared" si="7"/>
        <v>1.7277165492443063</v>
      </c>
      <c r="H37" s="87">
        <v>33.29</v>
      </c>
      <c r="I37" s="87">
        <v>103.21000000000001</v>
      </c>
      <c r="J37" s="87">
        <v>134.35</v>
      </c>
      <c r="K37" s="87">
        <v>46.760000000000005</v>
      </c>
      <c r="L37" s="87">
        <v>41</v>
      </c>
      <c r="M37" s="87">
        <v>50.2</v>
      </c>
      <c r="N37" s="87">
        <v>59.58</v>
      </c>
      <c r="O37" s="87">
        <v>68.39</v>
      </c>
      <c r="P37" s="87">
        <v>54.22</v>
      </c>
    </row>
    <row r="38" spans="1:16" s="42" customFormat="1" ht="24.95" customHeight="1" x14ac:dyDescent="0.25">
      <c r="A38" s="41" t="s">
        <v>304</v>
      </c>
      <c r="B38" s="40" t="s">
        <v>100</v>
      </c>
      <c r="C38" s="41" t="s">
        <v>32</v>
      </c>
      <c r="D38" s="95"/>
      <c r="E38" s="87">
        <f t="shared" si="3"/>
        <v>14.209999999999999</v>
      </c>
      <c r="F38" s="87">
        <f t="shared" si="9"/>
        <v>14.209999999999999</v>
      </c>
      <c r="G38" s="85">
        <f t="shared" si="7"/>
        <v>4.1541205016517077E-2</v>
      </c>
      <c r="H38" s="87">
        <v>2.1799999999999997</v>
      </c>
      <c r="I38" s="87">
        <v>0</v>
      </c>
      <c r="J38" s="87">
        <v>10.029999999999999</v>
      </c>
      <c r="K38" s="87">
        <v>0</v>
      </c>
      <c r="L38" s="87">
        <v>2</v>
      </c>
      <c r="M38" s="87">
        <v>0</v>
      </c>
      <c r="N38" s="87">
        <v>0</v>
      </c>
      <c r="O38" s="87">
        <v>0</v>
      </c>
      <c r="P38" s="87">
        <v>0</v>
      </c>
    </row>
    <row r="39" spans="1:16" s="42" customFormat="1" ht="24.95" customHeight="1" x14ac:dyDescent="0.25">
      <c r="A39" s="41" t="s">
        <v>304</v>
      </c>
      <c r="B39" s="40" t="s">
        <v>101</v>
      </c>
      <c r="C39" s="41" t="s">
        <v>33</v>
      </c>
      <c r="D39" s="95"/>
      <c r="E39" s="87">
        <f t="shared" si="3"/>
        <v>6.19</v>
      </c>
      <c r="F39" s="87">
        <f t="shared" si="9"/>
        <v>6.19</v>
      </c>
      <c r="G39" s="85">
        <f t="shared" si="7"/>
        <v>1.8095711404098574E-2</v>
      </c>
      <c r="H39" s="87">
        <v>0.4</v>
      </c>
      <c r="I39" s="87">
        <v>2.8600000000000003</v>
      </c>
      <c r="J39" s="87">
        <v>0.6</v>
      </c>
      <c r="K39" s="87">
        <v>1.3</v>
      </c>
      <c r="L39" s="87">
        <v>1.03</v>
      </c>
      <c r="M39" s="87">
        <v>0</v>
      </c>
      <c r="N39" s="87">
        <v>0</v>
      </c>
      <c r="O39" s="87">
        <v>0</v>
      </c>
      <c r="P39" s="87">
        <v>0</v>
      </c>
    </row>
    <row r="40" spans="1:16" s="42" customFormat="1" ht="24.95" customHeight="1" x14ac:dyDescent="0.25">
      <c r="A40" s="41" t="s">
        <v>304</v>
      </c>
      <c r="B40" s="40" t="s">
        <v>102</v>
      </c>
      <c r="C40" s="41" t="s">
        <v>34</v>
      </c>
      <c r="D40" s="95"/>
      <c r="E40" s="87">
        <f t="shared" si="3"/>
        <v>4205.4799999999996</v>
      </c>
      <c r="F40" s="87">
        <f t="shared" si="9"/>
        <v>4205.4799999999996</v>
      </c>
      <c r="G40" s="85">
        <f t="shared" si="7"/>
        <v>12.294208787675034</v>
      </c>
      <c r="H40" s="87">
        <v>424.99999999999994</v>
      </c>
      <c r="I40" s="87">
        <v>788.81999999999994</v>
      </c>
      <c r="J40" s="87">
        <v>677.63000000000011</v>
      </c>
      <c r="K40" s="87">
        <v>340.28000000000009</v>
      </c>
      <c r="L40" s="87">
        <v>259.46999999999997</v>
      </c>
      <c r="M40" s="87">
        <v>379.94</v>
      </c>
      <c r="N40" s="87">
        <v>279.27</v>
      </c>
      <c r="O40" s="87">
        <v>462.78000000000003</v>
      </c>
      <c r="P40" s="87">
        <v>592.29</v>
      </c>
    </row>
    <row r="41" spans="1:16" s="42" customFormat="1" ht="24.95" customHeight="1" x14ac:dyDescent="0.25">
      <c r="A41" s="41" t="s">
        <v>304</v>
      </c>
      <c r="B41" s="40" t="s">
        <v>103</v>
      </c>
      <c r="C41" s="41" t="s">
        <v>35</v>
      </c>
      <c r="D41" s="95"/>
      <c r="E41" s="87">
        <f t="shared" si="3"/>
        <v>4881.53</v>
      </c>
      <c r="F41" s="87">
        <f t="shared" si="9"/>
        <v>4881.53</v>
      </c>
      <c r="G41" s="85">
        <f t="shared" si="7"/>
        <v>14.270558657584701</v>
      </c>
      <c r="H41" s="87">
        <v>25.419999999999998</v>
      </c>
      <c r="I41" s="87">
        <v>36.18</v>
      </c>
      <c r="J41" s="87">
        <v>1.63</v>
      </c>
      <c r="K41" s="87">
        <v>115.2</v>
      </c>
      <c r="L41" s="87">
        <v>176.76</v>
      </c>
      <c r="M41" s="87">
        <v>120.88000000000001</v>
      </c>
      <c r="N41" s="87">
        <v>1489.51</v>
      </c>
      <c r="O41" s="87">
        <v>1305.32</v>
      </c>
      <c r="P41" s="87">
        <v>1610.63</v>
      </c>
    </row>
    <row r="42" spans="1:16" s="42" customFormat="1" ht="24.95" customHeight="1" x14ac:dyDescent="0.25">
      <c r="A42" s="41" t="s">
        <v>304</v>
      </c>
      <c r="B42" s="40" t="s">
        <v>104</v>
      </c>
      <c r="C42" s="41" t="s">
        <v>36</v>
      </c>
      <c r="D42" s="95"/>
      <c r="E42" s="87">
        <f t="shared" si="3"/>
        <v>251.45000000000002</v>
      </c>
      <c r="F42" s="87">
        <f t="shared" si="9"/>
        <v>251.45000000000002</v>
      </c>
      <c r="G42" s="85">
        <f t="shared" si="7"/>
        <v>0.73508346244920619</v>
      </c>
      <c r="H42" s="87">
        <v>4.25</v>
      </c>
      <c r="I42" s="87">
        <v>17.93</v>
      </c>
      <c r="J42" s="87">
        <v>8.35</v>
      </c>
      <c r="K42" s="87">
        <v>179.23000000000002</v>
      </c>
      <c r="L42" s="87">
        <v>7.67</v>
      </c>
      <c r="M42" s="87">
        <v>4.9000000000000004</v>
      </c>
      <c r="N42" s="87">
        <v>0.33</v>
      </c>
      <c r="O42" s="87">
        <v>26.73</v>
      </c>
      <c r="P42" s="87">
        <v>2.06</v>
      </c>
    </row>
    <row r="43" spans="1:16" s="42" customFormat="1" ht="24.95" customHeight="1" x14ac:dyDescent="0.25">
      <c r="A43" s="41" t="s">
        <v>304</v>
      </c>
      <c r="B43" s="40" t="s">
        <v>105</v>
      </c>
      <c r="C43" s="41" t="s">
        <v>37</v>
      </c>
      <c r="D43" s="95"/>
      <c r="E43" s="87">
        <f t="shared" si="3"/>
        <v>32.419999999999995</v>
      </c>
      <c r="F43" s="87">
        <f t="shared" si="9"/>
        <v>32.419999999999995</v>
      </c>
      <c r="G43" s="85">
        <f t="shared" si="7"/>
        <v>9.4775923056684266E-2</v>
      </c>
      <c r="H43" s="87">
        <v>2.4299999999999997</v>
      </c>
      <c r="I43" s="87">
        <v>1.3900000000000001</v>
      </c>
      <c r="J43" s="87">
        <v>2.13</v>
      </c>
      <c r="K43" s="87">
        <v>0.42</v>
      </c>
      <c r="L43" s="87">
        <v>0.6</v>
      </c>
      <c r="M43" s="87">
        <v>0.55999999999999994</v>
      </c>
      <c r="N43" s="87">
        <v>23.32</v>
      </c>
      <c r="O43" s="87">
        <v>1.1099999999999999</v>
      </c>
      <c r="P43" s="87">
        <v>0.45999999999999996</v>
      </c>
    </row>
    <row r="44" spans="1:16" s="42" customFormat="1" ht="24.95" customHeight="1" x14ac:dyDescent="0.25">
      <c r="A44" s="41" t="s">
        <v>304</v>
      </c>
      <c r="B44" s="40" t="s">
        <v>106</v>
      </c>
      <c r="C44" s="41" t="s">
        <v>38</v>
      </c>
      <c r="D44" s="95"/>
      <c r="E44" s="87">
        <f t="shared" si="3"/>
        <v>51.300000000000004</v>
      </c>
      <c r="F44" s="87">
        <f t="shared" si="9"/>
        <v>51.300000000000004</v>
      </c>
      <c r="G44" s="85">
        <f t="shared" si="7"/>
        <v>0.14996930452831289</v>
      </c>
      <c r="H44" s="87">
        <v>6.1700000000000008</v>
      </c>
      <c r="I44" s="87">
        <v>6.71</v>
      </c>
      <c r="J44" s="87">
        <v>5.1400000000000006</v>
      </c>
      <c r="K44" s="87">
        <v>6.38</v>
      </c>
      <c r="L44" s="87">
        <v>4.1599999999999993</v>
      </c>
      <c r="M44" s="87">
        <v>4.7699999999999996</v>
      </c>
      <c r="N44" s="87">
        <v>4.59</v>
      </c>
      <c r="O44" s="87">
        <v>7</v>
      </c>
      <c r="P44" s="87">
        <v>6.38</v>
      </c>
    </row>
    <row r="45" spans="1:16" ht="24.95" customHeight="1" x14ac:dyDescent="0.25">
      <c r="A45" s="174" t="s">
        <v>107</v>
      </c>
      <c r="B45" s="173" t="s">
        <v>643</v>
      </c>
      <c r="C45" s="168" t="s">
        <v>39</v>
      </c>
      <c r="D45" s="148">
        <v>43</v>
      </c>
      <c r="E45" s="148">
        <f t="shared" si="3"/>
        <v>0</v>
      </c>
      <c r="F45" s="148">
        <f t="shared" si="9"/>
        <v>43</v>
      </c>
      <c r="G45" s="148">
        <f t="shared" si="7"/>
        <v>0.12570526500423887</v>
      </c>
      <c r="H45" s="148">
        <v>0.33</v>
      </c>
      <c r="I45" s="148">
        <v>0.75</v>
      </c>
      <c r="J45" s="148">
        <v>7.0000000000000007E-2</v>
      </c>
      <c r="K45" s="148">
        <v>0.30000000000000004</v>
      </c>
      <c r="L45" s="148">
        <v>6.73</v>
      </c>
      <c r="M45" s="148">
        <v>29.89</v>
      </c>
      <c r="N45" s="148">
        <v>3.9800000000000004</v>
      </c>
      <c r="O45" s="148">
        <v>0.95</v>
      </c>
      <c r="P45" s="148">
        <v>0</v>
      </c>
    </row>
    <row r="46" spans="1:16" ht="20.100000000000001" hidden="1" customHeight="1" x14ac:dyDescent="0.25">
      <c r="A46" s="174" t="s">
        <v>108</v>
      </c>
      <c r="B46" s="174" t="s">
        <v>109</v>
      </c>
      <c r="C46" s="168" t="s">
        <v>40</v>
      </c>
      <c r="D46" s="148"/>
      <c r="E46" s="148"/>
      <c r="F46" s="148"/>
      <c r="G46" s="74">
        <f t="shared" si="7"/>
        <v>0</v>
      </c>
      <c r="H46" s="148">
        <v>0</v>
      </c>
      <c r="I46" s="148">
        <v>0</v>
      </c>
      <c r="J46" s="148">
        <v>0</v>
      </c>
      <c r="K46" s="148">
        <v>0</v>
      </c>
      <c r="L46" s="148"/>
      <c r="M46" s="148">
        <v>0</v>
      </c>
      <c r="N46" s="148">
        <v>0</v>
      </c>
      <c r="O46" s="148">
        <v>0</v>
      </c>
      <c r="P46" s="148">
        <v>0</v>
      </c>
    </row>
    <row r="47" spans="1:16" ht="24.95" customHeight="1" x14ac:dyDescent="0.25">
      <c r="A47" s="174" t="s">
        <v>108</v>
      </c>
      <c r="B47" s="173" t="s">
        <v>111</v>
      </c>
      <c r="C47" s="168" t="s">
        <v>41</v>
      </c>
      <c r="D47" s="148">
        <v>160</v>
      </c>
      <c r="E47" s="148">
        <f t="shared" si="3"/>
        <v>0</v>
      </c>
      <c r="F47" s="148">
        <f t="shared" ref="F47:F68" si="10">SUM(H47:P47)</f>
        <v>160</v>
      </c>
      <c r="G47" s="74">
        <f t="shared" si="7"/>
        <v>0.4677405209460051</v>
      </c>
      <c r="H47" s="148">
        <v>2.5300000000000002</v>
      </c>
      <c r="I47" s="148">
        <v>6</v>
      </c>
      <c r="J47" s="148">
        <v>8.36</v>
      </c>
      <c r="K47" s="148">
        <v>50.05</v>
      </c>
      <c r="L47" s="148">
        <v>10.649999999999999</v>
      </c>
      <c r="M47" s="148">
        <v>3.5</v>
      </c>
      <c r="N47" s="148">
        <v>10.16</v>
      </c>
      <c r="O47" s="148">
        <v>64.900000000000006</v>
      </c>
      <c r="P47" s="148">
        <v>3.85</v>
      </c>
    </row>
    <row r="48" spans="1:16" ht="24.95" customHeight="1" x14ac:dyDescent="0.25">
      <c r="A48" s="174" t="s">
        <v>110</v>
      </c>
      <c r="B48" s="173" t="s">
        <v>113</v>
      </c>
      <c r="C48" s="168" t="s">
        <v>42</v>
      </c>
      <c r="D48" s="88"/>
      <c r="E48" s="148">
        <f t="shared" si="3"/>
        <v>2726.5499999999997</v>
      </c>
      <c r="F48" s="148">
        <f t="shared" si="10"/>
        <v>2726.5499999999997</v>
      </c>
      <c r="G48" s="74">
        <f t="shared" si="7"/>
        <v>7.9707369836583135</v>
      </c>
      <c r="H48" s="148">
        <v>0</v>
      </c>
      <c r="I48" s="148">
        <v>0</v>
      </c>
      <c r="J48" s="148">
        <v>0</v>
      </c>
      <c r="K48" s="148">
        <v>0</v>
      </c>
      <c r="L48" s="148">
        <v>0</v>
      </c>
      <c r="M48" s="148">
        <v>0</v>
      </c>
      <c r="N48" s="148">
        <v>1354.1100000000001</v>
      </c>
      <c r="O48" s="148">
        <v>642.7399999999999</v>
      </c>
      <c r="P48" s="148">
        <v>729.69999999999993</v>
      </c>
    </row>
    <row r="49" spans="1:16" ht="24.95" customHeight="1" x14ac:dyDescent="0.25">
      <c r="A49" s="174" t="s">
        <v>112</v>
      </c>
      <c r="B49" s="173" t="s">
        <v>115</v>
      </c>
      <c r="C49" s="168" t="s">
        <v>43</v>
      </c>
      <c r="D49" s="88">
        <v>5768</v>
      </c>
      <c r="E49" s="148">
        <f t="shared" si="3"/>
        <v>0</v>
      </c>
      <c r="F49" s="148">
        <f t="shared" si="10"/>
        <v>5768</v>
      </c>
      <c r="G49" s="74">
        <f t="shared" si="7"/>
        <v>16.862045780103486</v>
      </c>
      <c r="H49" s="148">
        <v>1029.31</v>
      </c>
      <c r="I49" s="148">
        <v>792.09999999999991</v>
      </c>
      <c r="J49" s="148">
        <v>869.79000000000008</v>
      </c>
      <c r="K49" s="148">
        <v>859.84999999999991</v>
      </c>
      <c r="L49" s="148">
        <v>1287.2499999999998</v>
      </c>
      <c r="M49" s="148">
        <v>644.21999999999991</v>
      </c>
      <c r="N49" s="148">
        <v>92.64</v>
      </c>
      <c r="O49" s="148">
        <v>75.949999999999989</v>
      </c>
      <c r="P49" s="148">
        <v>116.89000000000001</v>
      </c>
    </row>
    <row r="50" spans="1:16" ht="24.95" customHeight="1" x14ac:dyDescent="0.25">
      <c r="A50" s="174" t="s">
        <v>114</v>
      </c>
      <c r="B50" s="173" t="s">
        <v>764</v>
      </c>
      <c r="C50" s="168" t="s">
        <v>766</v>
      </c>
      <c r="D50" s="88"/>
      <c r="E50" s="148">
        <f t="shared" si="3"/>
        <v>226.40999999999997</v>
      </c>
      <c r="F50" s="148">
        <f t="shared" si="10"/>
        <v>226.40999999999997</v>
      </c>
      <c r="G50" s="74">
        <f t="shared" si="7"/>
        <v>0.66188207092115625</v>
      </c>
      <c r="H50" s="148">
        <v>45.88</v>
      </c>
      <c r="I50" s="148">
        <v>31.57</v>
      </c>
      <c r="J50" s="148">
        <v>22.17</v>
      </c>
      <c r="K50" s="148">
        <v>12.35</v>
      </c>
      <c r="L50" s="148">
        <v>17.049999999999997</v>
      </c>
      <c r="M50" s="148">
        <v>23.590000000000003</v>
      </c>
      <c r="N50" s="148">
        <v>22.7</v>
      </c>
      <c r="O50" s="148">
        <v>34.68</v>
      </c>
      <c r="P50" s="148">
        <v>16.420000000000002</v>
      </c>
    </row>
    <row r="51" spans="1:16" ht="20.100000000000001" hidden="1" customHeight="1" x14ac:dyDescent="0.25">
      <c r="A51" s="174" t="s">
        <v>116</v>
      </c>
      <c r="B51" s="174" t="s">
        <v>118</v>
      </c>
      <c r="C51" s="170" t="s">
        <v>44</v>
      </c>
      <c r="D51" s="88"/>
      <c r="E51" s="148">
        <f t="shared" si="3"/>
        <v>0</v>
      </c>
      <c r="F51" s="148">
        <f t="shared" si="10"/>
        <v>0</v>
      </c>
      <c r="G51" s="74">
        <f t="shared" si="7"/>
        <v>0</v>
      </c>
      <c r="H51" s="148">
        <v>0</v>
      </c>
      <c r="I51" s="148">
        <v>0</v>
      </c>
      <c r="J51" s="148">
        <v>0</v>
      </c>
      <c r="K51" s="148">
        <v>0</v>
      </c>
      <c r="L51" s="148">
        <v>0</v>
      </c>
      <c r="M51" s="148">
        <v>0</v>
      </c>
      <c r="N51" s="148">
        <v>0</v>
      </c>
      <c r="O51" s="148">
        <v>0</v>
      </c>
      <c r="P51" s="148">
        <v>0</v>
      </c>
    </row>
    <row r="52" spans="1:16" ht="24.95" customHeight="1" x14ac:dyDescent="0.25">
      <c r="A52" s="174" t="s">
        <v>116</v>
      </c>
      <c r="B52" s="174" t="s">
        <v>120</v>
      </c>
      <c r="C52" s="170" t="s">
        <v>45</v>
      </c>
      <c r="D52" s="88"/>
      <c r="E52" s="148">
        <f t="shared" si="3"/>
        <v>0</v>
      </c>
      <c r="F52" s="148">
        <f t="shared" si="10"/>
        <v>0</v>
      </c>
      <c r="G52" s="74">
        <f t="shared" si="7"/>
        <v>0</v>
      </c>
      <c r="H52" s="148">
        <v>0</v>
      </c>
      <c r="I52" s="148">
        <v>0</v>
      </c>
      <c r="J52" s="148">
        <v>0</v>
      </c>
      <c r="K52" s="148">
        <v>0</v>
      </c>
      <c r="L52" s="148">
        <v>0</v>
      </c>
      <c r="M52" s="148">
        <v>0</v>
      </c>
      <c r="N52" s="148">
        <v>0</v>
      </c>
      <c r="O52" s="148">
        <v>0</v>
      </c>
      <c r="P52" s="148">
        <v>0</v>
      </c>
    </row>
    <row r="53" spans="1:16" ht="24.95" customHeight="1" x14ac:dyDescent="0.25">
      <c r="A53" s="174" t="s">
        <v>117</v>
      </c>
      <c r="B53" s="173" t="s">
        <v>763</v>
      </c>
      <c r="C53" s="168" t="s">
        <v>765</v>
      </c>
      <c r="D53" s="148"/>
      <c r="E53" s="148">
        <f t="shared" si="3"/>
        <v>156.59</v>
      </c>
      <c r="F53" s="148">
        <f t="shared" si="10"/>
        <v>156.59</v>
      </c>
      <c r="G53" s="74">
        <f t="shared" si="7"/>
        <v>0.45777180109334337</v>
      </c>
      <c r="H53" s="148">
        <v>16.63</v>
      </c>
      <c r="I53" s="148">
        <v>20.880000000000003</v>
      </c>
      <c r="J53" s="148">
        <v>10.92</v>
      </c>
      <c r="K53" s="148">
        <v>20.91</v>
      </c>
      <c r="L53" s="148">
        <v>12.959999999999999</v>
      </c>
      <c r="M53" s="148">
        <v>6.870000000000001</v>
      </c>
      <c r="N53" s="148">
        <v>6.74</v>
      </c>
      <c r="O53" s="148">
        <v>12.6</v>
      </c>
      <c r="P53" s="148">
        <v>48.080000000000005</v>
      </c>
    </row>
    <row r="54" spans="1:16" ht="24.95" customHeight="1" x14ac:dyDescent="0.25">
      <c r="A54" s="174" t="s">
        <v>119</v>
      </c>
      <c r="B54" s="173" t="s">
        <v>123</v>
      </c>
      <c r="C54" s="168" t="s">
        <v>46</v>
      </c>
      <c r="D54" s="148"/>
      <c r="E54" s="148">
        <f t="shared" si="3"/>
        <v>294.67</v>
      </c>
      <c r="F54" s="148">
        <f t="shared" si="10"/>
        <v>294.67</v>
      </c>
      <c r="G54" s="74">
        <f t="shared" si="7"/>
        <v>0.8614318706697458</v>
      </c>
      <c r="H54" s="148">
        <v>6.55</v>
      </c>
      <c r="I54" s="148">
        <v>17.52</v>
      </c>
      <c r="J54" s="148">
        <v>20.3</v>
      </c>
      <c r="K54" s="148">
        <v>69.81</v>
      </c>
      <c r="L54" s="148">
        <v>36.86</v>
      </c>
      <c r="M54" s="148">
        <v>44.78</v>
      </c>
      <c r="N54" s="148">
        <v>19.100000000000001</v>
      </c>
      <c r="O54" s="148">
        <v>27.37</v>
      </c>
      <c r="P54" s="148">
        <v>52.379999999999995</v>
      </c>
    </row>
    <row r="55" spans="1:16" ht="24.95" customHeight="1" x14ac:dyDescent="0.25">
      <c r="A55" s="174" t="s">
        <v>121</v>
      </c>
      <c r="B55" s="173" t="s">
        <v>868</v>
      </c>
      <c r="C55" s="168"/>
      <c r="D55" s="148"/>
      <c r="E55" s="148">
        <f>F55-D55</f>
        <v>8592.4900000000016</v>
      </c>
      <c r="F55" s="148">
        <f>SUM(F56:F62)</f>
        <v>8592.4900000000016</v>
      </c>
      <c r="G55" s="74">
        <f>F55/$F$22*100</f>
        <v>25.119098430145876</v>
      </c>
      <c r="H55" s="148">
        <v>481.68</v>
      </c>
      <c r="I55" s="148">
        <v>1230.6099999999999</v>
      </c>
      <c r="J55" s="148">
        <v>1182.8599999999999</v>
      </c>
      <c r="K55" s="148">
        <v>1570.81</v>
      </c>
      <c r="L55" s="148">
        <v>2246.79</v>
      </c>
      <c r="M55" s="148">
        <v>817.53000000000009</v>
      </c>
      <c r="N55" s="148">
        <v>374.64</v>
      </c>
      <c r="O55" s="148">
        <v>471.68</v>
      </c>
      <c r="P55" s="148">
        <v>216.5</v>
      </c>
    </row>
    <row r="56" spans="1:16" s="42" customFormat="1" ht="24.95" customHeight="1" x14ac:dyDescent="0.25">
      <c r="A56" s="156" t="s">
        <v>304</v>
      </c>
      <c r="B56" s="40" t="s">
        <v>125</v>
      </c>
      <c r="C56" s="41" t="s">
        <v>47</v>
      </c>
      <c r="D56" s="87"/>
      <c r="E56" s="87">
        <f t="shared" si="3"/>
        <v>15.769999999999998</v>
      </c>
      <c r="F56" s="87">
        <f t="shared" si="10"/>
        <v>15.769999999999998</v>
      </c>
      <c r="G56" s="85">
        <f t="shared" si="7"/>
        <v>4.6101675095740619E-2</v>
      </c>
      <c r="H56" s="87">
        <v>0</v>
      </c>
      <c r="I56" s="87">
        <v>0</v>
      </c>
      <c r="J56" s="87">
        <v>6.5</v>
      </c>
      <c r="K56" s="87">
        <v>4.7</v>
      </c>
      <c r="L56" s="87">
        <v>2.38</v>
      </c>
      <c r="M56" s="87">
        <v>0</v>
      </c>
      <c r="N56" s="87">
        <v>0</v>
      </c>
      <c r="O56" s="87">
        <v>0</v>
      </c>
      <c r="P56" s="87">
        <v>2.19</v>
      </c>
    </row>
    <row r="57" spans="1:16" s="42" customFormat="1" ht="20.100000000000001" hidden="1" customHeight="1" x14ac:dyDescent="0.25">
      <c r="A57" s="156" t="s">
        <v>304</v>
      </c>
      <c r="B57" s="40" t="s">
        <v>127</v>
      </c>
      <c r="C57" s="41" t="s">
        <v>48</v>
      </c>
      <c r="D57" s="87"/>
      <c r="E57" s="87">
        <f t="shared" si="3"/>
        <v>0</v>
      </c>
      <c r="F57" s="87">
        <f t="shared" si="10"/>
        <v>0</v>
      </c>
      <c r="G57" s="85">
        <f t="shared" si="7"/>
        <v>0</v>
      </c>
      <c r="H57" s="87">
        <v>0</v>
      </c>
      <c r="I57" s="87">
        <v>0</v>
      </c>
      <c r="J57" s="87">
        <v>0</v>
      </c>
      <c r="K57" s="87">
        <v>0</v>
      </c>
      <c r="L57" s="87">
        <v>0</v>
      </c>
      <c r="M57" s="87">
        <v>0</v>
      </c>
      <c r="N57" s="87">
        <v>0</v>
      </c>
      <c r="O57" s="87">
        <v>0</v>
      </c>
      <c r="P57" s="87">
        <v>0</v>
      </c>
    </row>
    <row r="58" spans="1:16" s="42" customFormat="1" ht="20.100000000000001" hidden="1" customHeight="1" x14ac:dyDescent="0.25">
      <c r="A58" s="156" t="s">
        <v>304</v>
      </c>
      <c r="B58" s="40" t="s">
        <v>129</v>
      </c>
      <c r="C58" s="41" t="s">
        <v>49</v>
      </c>
      <c r="D58" s="87"/>
      <c r="E58" s="87">
        <f t="shared" si="3"/>
        <v>0</v>
      </c>
      <c r="F58" s="87">
        <f t="shared" si="10"/>
        <v>0</v>
      </c>
      <c r="G58" s="85">
        <f t="shared" si="7"/>
        <v>0</v>
      </c>
      <c r="H58" s="87">
        <v>0</v>
      </c>
      <c r="I58" s="87">
        <v>0</v>
      </c>
      <c r="J58" s="87">
        <v>0</v>
      </c>
      <c r="K58" s="87">
        <v>0</v>
      </c>
      <c r="L58" s="87">
        <v>0</v>
      </c>
      <c r="M58" s="87">
        <v>0</v>
      </c>
      <c r="N58" s="87">
        <v>0</v>
      </c>
      <c r="O58" s="87">
        <v>0</v>
      </c>
      <c r="P58" s="87">
        <v>0</v>
      </c>
    </row>
    <row r="59" spans="1:16" s="42" customFormat="1" ht="20.100000000000001" hidden="1" customHeight="1" x14ac:dyDescent="0.25">
      <c r="A59" s="156" t="s">
        <v>304</v>
      </c>
      <c r="B59" s="40" t="s">
        <v>131</v>
      </c>
      <c r="C59" s="41" t="s">
        <v>50</v>
      </c>
      <c r="D59" s="87"/>
      <c r="E59" s="87">
        <f t="shared" si="3"/>
        <v>0</v>
      </c>
      <c r="F59" s="87">
        <f t="shared" si="10"/>
        <v>0</v>
      </c>
      <c r="G59" s="85">
        <f t="shared" si="7"/>
        <v>0</v>
      </c>
      <c r="H59" s="87">
        <v>0</v>
      </c>
      <c r="I59" s="87">
        <v>0</v>
      </c>
      <c r="J59" s="87">
        <v>0</v>
      </c>
      <c r="K59" s="87">
        <v>0</v>
      </c>
      <c r="L59" s="87">
        <v>0</v>
      </c>
      <c r="M59" s="87">
        <v>0</v>
      </c>
      <c r="N59" s="87">
        <v>0</v>
      </c>
      <c r="O59" s="87">
        <v>0</v>
      </c>
      <c r="P59" s="87">
        <v>0</v>
      </c>
    </row>
    <row r="60" spans="1:16" s="42" customFormat="1" ht="24.95" customHeight="1" x14ac:dyDescent="0.25">
      <c r="A60" s="156" t="s">
        <v>304</v>
      </c>
      <c r="B60" s="40" t="s">
        <v>768</v>
      </c>
      <c r="C60" s="41" t="s">
        <v>51</v>
      </c>
      <c r="D60" s="87"/>
      <c r="E60" s="87">
        <f t="shared" si="3"/>
        <v>8547.17</v>
      </c>
      <c r="F60" s="87">
        <f>'BIEU 03-CT'!I60</f>
        <v>8547.17</v>
      </c>
      <c r="G60" s="85">
        <f t="shared" si="7"/>
        <v>24.986610927587915</v>
      </c>
      <c r="H60" s="87">
        <v>481.65000000000003</v>
      </c>
      <c r="I60" s="87">
        <v>1228.81</v>
      </c>
      <c r="J60" s="87">
        <v>1162.29</v>
      </c>
      <c r="K60" s="87">
        <v>1560.64</v>
      </c>
      <c r="L60" s="87">
        <v>2239.37</v>
      </c>
      <c r="M60" s="87">
        <v>817.19</v>
      </c>
      <c r="N60" s="87">
        <v>371.84</v>
      </c>
      <c r="O60" s="87">
        <v>471.68</v>
      </c>
      <c r="P60" s="87">
        <v>214.31</v>
      </c>
    </row>
    <row r="61" spans="1:16" s="42" customFormat="1" ht="24.95" customHeight="1" x14ac:dyDescent="0.25">
      <c r="A61" s="156" t="s">
        <v>304</v>
      </c>
      <c r="B61" s="40" t="s">
        <v>133</v>
      </c>
      <c r="C61" s="41" t="s">
        <v>52</v>
      </c>
      <c r="D61" s="87"/>
      <c r="E61" s="87">
        <f t="shared" si="3"/>
        <v>5.6</v>
      </c>
      <c r="F61" s="87">
        <f t="shared" si="10"/>
        <v>5.6</v>
      </c>
      <c r="G61" s="85">
        <f t="shared" si="7"/>
        <v>1.6370918233110175E-2</v>
      </c>
      <c r="H61" s="87">
        <v>0</v>
      </c>
      <c r="I61" s="87">
        <v>0</v>
      </c>
      <c r="J61" s="87">
        <v>0</v>
      </c>
      <c r="K61" s="87">
        <v>4.87</v>
      </c>
      <c r="L61" s="87">
        <v>0.73</v>
      </c>
      <c r="M61" s="87">
        <v>0</v>
      </c>
      <c r="N61" s="87">
        <v>0</v>
      </c>
      <c r="O61" s="87">
        <v>0</v>
      </c>
      <c r="P61" s="87">
        <v>0</v>
      </c>
    </row>
    <row r="62" spans="1:16" s="42" customFormat="1" ht="24.95" customHeight="1" x14ac:dyDescent="0.25">
      <c r="A62" s="156" t="s">
        <v>304</v>
      </c>
      <c r="B62" s="40" t="s">
        <v>135</v>
      </c>
      <c r="C62" s="41" t="s">
        <v>53</v>
      </c>
      <c r="D62" s="87"/>
      <c r="E62" s="87">
        <f t="shared" si="3"/>
        <v>23.95</v>
      </c>
      <c r="F62" s="87">
        <f t="shared" si="10"/>
        <v>23.95</v>
      </c>
      <c r="G62" s="85">
        <f t="shared" si="7"/>
        <v>7.0014909229105138E-2</v>
      </c>
      <c r="H62" s="87">
        <v>0.03</v>
      </c>
      <c r="I62" s="87">
        <v>1.8</v>
      </c>
      <c r="J62" s="87">
        <v>14.07</v>
      </c>
      <c r="K62" s="87">
        <v>0.6</v>
      </c>
      <c r="L62" s="87">
        <v>4.3099999999999996</v>
      </c>
      <c r="M62" s="87">
        <v>0.34</v>
      </c>
      <c r="N62" s="87">
        <v>2.8000000000000003</v>
      </c>
      <c r="O62" s="87">
        <v>0</v>
      </c>
      <c r="P62" s="87">
        <v>0</v>
      </c>
    </row>
    <row r="63" spans="1:16" s="38" customFormat="1" ht="24.95" customHeight="1" x14ac:dyDescent="0.25">
      <c r="A63" s="43">
        <v>3</v>
      </c>
      <c r="B63" s="44" t="s">
        <v>136</v>
      </c>
      <c r="C63" s="169" t="s">
        <v>54</v>
      </c>
      <c r="D63" s="147"/>
      <c r="E63" s="147">
        <f t="shared" si="3"/>
        <v>0</v>
      </c>
      <c r="F63" s="147">
        <f t="shared" si="10"/>
        <v>0</v>
      </c>
      <c r="G63" s="79">
        <f>F63/$F$7*100</f>
        <v>0</v>
      </c>
      <c r="H63" s="147">
        <v>0</v>
      </c>
      <c r="I63" s="147">
        <v>0</v>
      </c>
      <c r="J63" s="147">
        <v>0</v>
      </c>
      <c r="K63" s="147">
        <v>0</v>
      </c>
      <c r="L63" s="147">
        <v>0</v>
      </c>
      <c r="M63" s="147">
        <v>0</v>
      </c>
      <c r="N63" s="147">
        <v>0</v>
      </c>
      <c r="O63" s="147">
        <v>0</v>
      </c>
      <c r="P63" s="147">
        <v>0</v>
      </c>
    </row>
    <row r="64" spans="1:16" s="38" customFormat="1" ht="18.95" hidden="1" customHeight="1" x14ac:dyDescent="0.25">
      <c r="A64" s="170" t="s">
        <v>304</v>
      </c>
      <c r="B64" s="173" t="s">
        <v>623</v>
      </c>
      <c r="C64" s="169"/>
      <c r="D64" s="148"/>
      <c r="E64" s="148">
        <f t="shared" si="3"/>
        <v>0</v>
      </c>
      <c r="F64" s="148">
        <f t="shared" si="10"/>
        <v>0</v>
      </c>
      <c r="G64" s="74"/>
      <c r="H64" s="148"/>
      <c r="I64" s="148"/>
      <c r="J64" s="148"/>
      <c r="K64" s="148"/>
      <c r="L64" s="148"/>
      <c r="M64" s="148"/>
      <c r="N64" s="148"/>
      <c r="O64" s="148"/>
      <c r="P64" s="148"/>
    </row>
    <row r="65" spans="1:16" s="38" customFormat="1" ht="18.95" hidden="1" customHeight="1" x14ac:dyDescent="0.25">
      <c r="A65" s="170" t="s">
        <v>304</v>
      </c>
      <c r="B65" s="173" t="s">
        <v>626</v>
      </c>
      <c r="C65" s="169"/>
      <c r="D65" s="148">
        <v>197</v>
      </c>
      <c r="E65" s="148">
        <f t="shared" si="3"/>
        <v>-98.679999999999993</v>
      </c>
      <c r="F65" s="148">
        <f t="shared" si="10"/>
        <v>98.320000000000007</v>
      </c>
      <c r="G65" s="74"/>
      <c r="H65" s="148">
        <v>9.58</v>
      </c>
      <c r="I65" s="148">
        <v>0.32</v>
      </c>
      <c r="J65" s="148">
        <v>3.78</v>
      </c>
      <c r="K65" s="148">
        <v>0</v>
      </c>
      <c r="L65" s="148">
        <v>82.41</v>
      </c>
      <c r="M65" s="148">
        <v>2.23</v>
      </c>
      <c r="N65" s="148">
        <v>0</v>
      </c>
      <c r="O65" s="148">
        <v>0</v>
      </c>
      <c r="P65" s="148">
        <v>0</v>
      </c>
    </row>
    <row r="66" spans="1:16" s="38" customFormat="1" ht="24.95" customHeight="1" x14ac:dyDescent="0.25">
      <c r="A66" s="43">
        <v>4</v>
      </c>
      <c r="B66" s="43" t="s">
        <v>164</v>
      </c>
      <c r="C66" s="45" t="s">
        <v>165</v>
      </c>
      <c r="D66" s="147"/>
      <c r="E66" s="147">
        <f t="shared" si="3"/>
        <v>200</v>
      </c>
      <c r="F66" s="147">
        <f t="shared" si="10"/>
        <v>200</v>
      </c>
      <c r="G66" s="79">
        <f>F66/$F$7*100</f>
        <v>0.13898869049025478</v>
      </c>
      <c r="H66" s="147"/>
      <c r="I66" s="147"/>
      <c r="J66" s="147"/>
      <c r="K66" s="147">
        <v>200</v>
      </c>
      <c r="L66" s="147"/>
      <c r="M66" s="147"/>
      <c r="N66" s="147"/>
      <c r="O66" s="147"/>
      <c r="P66" s="147"/>
    </row>
    <row r="67" spans="1:16" s="38" customFormat="1" ht="24.95" customHeight="1" x14ac:dyDescent="0.25">
      <c r="A67" s="43">
        <v>5</v>
      </c>
      <c r="B67" s="43" t="s">
        <v>166</v>
      </c>
      <c r="C67" s="45" t="s">
        <v>167</v>
      </c>
      <c r="D67" s="147"/>
      <c r="E67" s="147">
        <f t="shared" si="3"/>
        <v>0</v>
      </c>
      <c r="F67" s="147">
        <f t="shared" si="10"/>
        <v>0</v>
      </c>
      <c r="G67" s="79">
        <f>F67/$F$7*100</f>
        <v>0</v>
      </c>
      <c r="H67" s="147"/>
      <c r="I67" s="147"/>
      <c r="J67" s="147"/>
      <c r="K67" s="147"/>
      <c r="L67" s="147"/>
      <c r="M67" s="147"/>
      <c r="N67" s="147"/>
      <c r="O67" s="147"/>
      <c r="P67" s="147"/>
    </row>
    <row r="68" spans="1:16" s="38" customFormat="1" ht="24.95" customHeight="1" x14ac:dyDescent="0.25">
      <c r="A68" s="43">
        <v>6</v>
      </c>
      <c r="B68" s="43" t="s">
        <v>168</v>
      </c>
      <c r="C68" s="45" t="s">
        <v>169</v>
      </c>
      <c r="D68" s="147">
        <v>59142</v>
      </c>
      <c r="E68" s="147">
        <f>F68-D68</f>
        <v>-182.68000000000029</v>
      </c>
      <c r="F68" s="147">
        <f t="shared" si="10"/>
        <v>58959.32</v>
      </c>
      <c r="G68" s="79">
        <f>F68/$F$7*100</f>
        <v>40.973393394979439</v>
      </c>
      <c r="H68" s="147">
        <v>2923.33</v>
      </c>
      <c r="I68" s="147">
        <v>7113.2300000000014</v>
      </c>
      <c r="J68" s="147">
        <v>6680.55</v>
      </c>
      <c r="K68" s="147">
        <v>13193.429999999998</v>
      </c>
      <c r="L68" s="147">
        <v>12202.4</v>
      </c>
      <c r="M68" s="147">
        <v>12526.38</v>
      </c>
      <c r="N68" s="147">
        <v>830.8</v>
      </c>
      <c r="O68" s="147">
        <v>972.13</v>
      </c>
      <c r="P68" s="147">
        <v>2517.0700000000002</v>
      </c>
    </row>
    <row r="69" spans="1:16" s="32" customFormat="1" ht="24.95" customHeight="1" x14ac:dyDescent="0.25">
      <c r="A69" s="202" t="s">
        <v>170</v>
      </c>
      <c r="B69" s="202"/>
      <c r="C69" s="202"/>
      <c r="D69" s="202"/>
      <c r="E69" s="202"/>
      <c r="F69" s="202"/>
      <c r="G69" s="202"/>
      <c r="H69" s="191"/>
      <c r="I69" s="191"/>
      <c r="J69" s="191"/>
      <c r="K69" s="191"/>
      <c r="L69" s="191"/>
      <c r="M69" s="191"/>
      <c r="N69" s="191"/>
      <c r="O69" s="191"/>
      <c r="P69" s="191"/>
    </row>
    <row r="71" spans="1:16" s="32" customFormat="1" x14ac:dyDescent="0.25">
      <c r="A71" s="33"/>
      <c r="B71" s="33"/>
      <c r="C71" s="149"/>
      <c r="D71" s="33"/>
      <c r="E71" s="33"/>
      <c r="F71" s="33"/>
      <c r="G71" s="33"/>
      <c r="H71" s="34"/>
      <c r="I71" s="34"/>
      <c r="J71" s="34"/>
      <c r="K71" s="34"/>
      <c r="L71" s="34"/>
      <c r="M71" s="33"/>
      <c r="N71" s="33"/>
      <c r="O71" s="33"/>
      <c r="P71" s="33"/>
    </row>
  </sheetData>
  <mergeCells count="12">
    <mergeCell ref="H4:P4"/>
    <mergeCell ref="A69:P69"/>
    <mergeCell ref="A1:B1"/>
    <mergeCell ref="A2:P2"/>
    <mergeCell ref="A3:P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1496062992125984" right="0.31496062992125984" top="0.70866141732283472" bottom="0.43307086614173229" header="0.11811023622047245" footer="0.11811023622047245"/>
  <pageSetup paperSize="9" firstPageNumber="15" orientation="landscape" useFirstPageNumber="1" r:id="rId1"/>
  <headerFooter>
    <oddFooter>&amp;L&amp;"Times New Roman,Regular"Biểu 08/CT&amp;R&amp;"Times New Roman,Regular"Trang &amp;P</oddFooter>
  </headerFooter>
  <ignoredErrors>
    <ignoredError sqref="H8:P8 H10:P10 H22:P22 H32:P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8</vt:i4>
      </vt:variant>
    </vt:vector>
  </HeadingPairs>
  <TitlesOfParts>
    <vt:vector size="25" baseType="lpstr">
      <vt:lpstr>Danh muc bieu</vt:lpstr>
      <vt:lpstr>BIEU 01-CT</vt:lpstr>
      <vt:lpstr>BIEU 02-CT</vt:lpstr>
      <vt:lpstr>BIEU 03-CT</vt:lpstr>
      <vt:lpstr>BIEU 04-CT</vt:lpstr>
      <vt:lpstr>BIEU 05-CT</vt:lpstr>
      <vt:lpstr>BIEU 06-CT</vt:lpstr>
      <vt:lpstr>BIEU 07-CT</vt:lpstr>
      <vt:lpstr>BIEU 08-CT</vt:lpstr>
      <vt:lpstr>BIEU 09-CT</vt:lpstr>
      <vt:lpstr>BIEU 10-CT</vt:lpstr>
      <vt:lpstr>BIEU 11-CT</vt:lpstr>
      <vt:lpstr>BIEU 12-CT</vt:lpstr>
      <vt:lpstr>BIEU 13-CT</vt:lpstr>
      <vt:lpstr>BIEU 14-CT</vt:lpstr>
      <vt:lpstr>BIEU 15-CT</vt:lpstr>
      <vt:lpstr>BIEU 16-CT</vt:lpstr>
      <vt:lpstr>'BIEU 01-CT'!Print_Titles</vt:lpstr>
      <vt:lpstr>'BIEU 02-CT'!Print_Titles</vt:lpstr>
      <vt:lpstr>'BIEU 03-CT'!Print_Titles</vt:lpstr>
      <vt:lpstr>'BIEU 04-CT'!Print_Titles</vt:lpstr>
      <vt:lpstr>'BIEU 07-CT'!Print_Titles</vt:lpstr>
      <vt:lpstr>'BIEU 08-CT'!Print_Titles</vt:lpstr>
      <vt:lpstr>'BIEU 13-CT'!Print_Titles</vt:lpstr>
      <vt:lpstr>'BIEU 14-CT'!Print_Titles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DAINAM</dc:creator>
  <cp:lastModifiedBy>LEGIANG</cp:lastModifiedBy>
  <cp:lastPrinted>2018-06-15T00:41:10Z</cp:lastPrinted>
  <dcterms:created xsi:type="dcterms:W3CDTF">2016-12-23T01:53:33Z</dcterms:created>
  <dcterms:modified xsi:type="dcterms:W3CDTF">2018-06-15T00:49:22Z</dcterms:modified>
</cp:coreProperties>
</file>